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My Documents\Rachel General\1 - Working Projects\Lifting Team\Webpage\"/>
    </mc:Choice>
  </mc:AlternateContent>
  <xr:revisionPtr revIDLastSave="0" documentId="13_ncr:1_{C874D74A-5C36-439A-80E5-73B36C543FBF}" xr6:coauthVersionLast="47" xr6:coauthVersionMax="47" xr10:uidLastSave="{00000000-0000-0000-0000-000000000000}"/>
  <bookViews>
    <workbookView xWindow="57480" yWindow="-120" windowWidth="29040" windowHeight="15720" xr2:uid="{00000000-000D-0000-FFFF-FFFF00000000}"/>
  </bookViews>
  <sheets>
    <sheet name="Instructions" sheetId="9" r:id="rId1"/>
    <sheet name="Summary" sheetId="6" r:id="rId2"/>
    <sheet name="Lifting Data" sheetId="4" r:id="rId3"/>
    <sheet name="Tables" sheetId="7" r:id="rId4"/>
    <sheet name="Dropdown Options" sheetId="5" state="hidden" r:id="rId5"/>
  </sheets>
  <definedNames>
    <definedName name="_xlnm._FilterDatabase" localSheetId="2" hidden="1">'Lifting Data'!$A$1:$L$1</definedName>
    <definedName name="_xlnm.Print_Area" localSheetId="1">Summary!$A$1:$V$60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5" l="1"/>
  <c r="J3" i="5"/>
  <c r="J4" i="5"/>
  <c r="J5" i="5"/>
  <c r="J6" i="5"/>
  <c r="J7" i="5"/>
  <c r="J8" i="5"/>
  <c r="J9" i="5"/>
  <c r="J10" i="5"/>
  <c r="J11" i="5"/>
  <c r="J12" i="5"/>
  <c r="J13" i="5"/>
  <c r="A24" i="4"/>
  <c r="A35" i="7"/>
  <c r="A33" i="4"/>
  <c r="A58" i="4"/>
  <c r="A87" i="4"/>
  <c r="A88" i="4"/>
  <c r="A83" i="4"/>
  <c r="A61" i="4"/>
  <c r="A62" i="4"/>
  <c r="A63" i="4"/>
  <c r="A64" i="4"/>
  <c r="A65" i="4"/>
  <c r="A66" i="4"/>
  <c r="A67" i="4"/>
  <c r="A68" i="4"/>
  <c r="A69" i="4"/>
  <c r="A70" i="4"/>
  <c r="A71" i="4"/>
  <c r="A72" i="4"/>
  <c r="A73" i="4"/>
  <c r="A74" i="4"/>
  <c r="A75" i="4"/>
  <c r="A76" i="4"/>
  <c r="A77" i="4"/>
  <c r="A78" i="4"/>
  <c r="A79" i="4"/>
  <c r="A80" i="4"/>
  <c r="A81" i="4"/>
  <c r="A82" i="4"/>
  <c r="A84" i="4"/>
  <c r="A85" i="4"/>
  <c r="A86" i="4"/>
  <c r="A89" i="4"/>
  <c r="A90" i="4"/>
  <c r="A91" i="4"/>
  <c r="A92" i="4"/>
  <c r="A93" i="4"/>
  <c r="A94" i="4"/>
  <c r="A7" i="7"/>
  <c r="A8" i="7"/>
  <c r="A9" i="7"/>
  <c r="A10" i="7"/>
  <c r="A11" i="7"/>
  <c r="A12" i="7"/>
  <c r="A13" i="7"/>
  <c r="A14" i="7"/>
  <c r="A15" i="7"/>
  <c r="A6" i="7"/>
  <c r="A27" i="4" l="1"/>
  <c r="A28" i="4"/>
  <c r="A29" i="4"/>
  <c r="A30" i="4"/>
  <c r="A31" i="4"/>
  <c r="A32" i="4"/>
  <c r="A34" i="4"/>
  <c r="A35" i="4"/>
  <c r="A36" i="4"/>
  <c r="A37" i="4"/>
  <c r="A38" i="4"/>
  <c r="A39" i="4"/>
  <c r="A40" i="4"/>
  <c r="A41" i="4"/>
  <c r="A42" i="4"/>
  <c r="A43" i="4"/>
  <c r="A44" i="4"/>
  <c r="A45" i="4"/>
  <c r="A46" i="4"/>
  <c r="A47" i="4"/>
  <c r="A48" i="4"/>
  <c r="A49" i="4"/>
  <c r="A50" i="4"/>
  <c r="A51" i="4"/>
  <c r="A52" i="4"/>
  <c r="A53" i="4"/>
  <c r="A54" i="4"/>
  <c r="A55" i="4"/>
  <c r="A56" i="4"/>
  <c r="A57" i="4"/>
  <c r="A59" i="4"/>
  <c r="A60" i="4"/>
  <c r="A16" i="4"/>
  <c r="A17" i="4"/>
  <c r="A18" i="4"/>
  <c r="A19" i="4"/>
  <c r="A20" i="4"/>
  <c r="A21" i="4"/>
  <c r="A22" i="4"/>
  <c r="A23" i="4"/>
  <c r="A25" i="4"/>
  <c r="A26" i="4"/>
  <c r="B2" i="7"/>
  <c r="B1" i="7"/>
  <c r="B5" i="7" l="1"/>
  <c r="C6" i="7"/>
  <c r="C35" i="7"/>
  <c r="B35" i="7"/>
  <c r="B6" i="7"/>
  <c r="C40" i="7"/>
  <c r="C15" i="7"/>
  <c r="C39" i="7"/>
  <c r="B40" i="7"/>
  <c r="B39" i="7"/>
  <c r="B7" i="7"/>
  <c r="B15" i="7"/>
  <c r="C7" i="7"/>
  <c r="B8" i="7"/>
  <c r="C8" i="7"/>
  <c r="B9" i="7"/>
  <c r="C9" i="7"/>
  <c r="B10" i="7"/>
  <c r="C10" i="7"/>
  <c r="B11" i="7"/>
  <c r="C11" i="7"/>
  <c r="B12" i="7"/>
  <c r="C12" i="7"/>
  <c r="B13" i="7"/>
  <c r="C13" i="7"/>
  <c r="B14" i="7"/>
  <c r="C14" i="7"/>
  <c r="A15" i="4"/>
  <c r="A14" i="4"/>
  <c r="A31" i="7"/>
  <c r="B31" i="7" s="1"/>
  <c r="A32" i="7"/>
  <c r="B32" i="7" s="1"/>
  <c r="A33" i="7"/>
  <c r="B33" i="7" s="1"/>
  <c r="A34" i="7"/>
  <c r="C34" i="7" s="1"/>
  <c r="A30" i="7"/>
  <c r="B30" i="7" s="1"/>
  <c r="A20" i="7"/>
  <c r="C20" i="7" s="1"/>
  <c r="A21" i="7"/>
  <c r="C21" i="7" s="1"/>
  <c r="A22" i="7"/>
  <c r="B22" i="7" s="1"/>
  <c r="A23" i="7"/>
  <c r="B23" i="7" s="1"/>
  <c r="A24" i="7"/>
  <c r="C24" i="7" s="1"/>
  <c r="A25" i="7"/>
  <c r="C25" i="7" s="1"/>
  <c r="A26" i="7"/>
  <c r="B26" i="7" s="1"/>
  <c r="A19" i="7"/>
  <c r="C19" i="7" s="1"/>
  <c r="A2" i="4"/>
  <c r="A3" i="4"/>
  <c r="A4" i="4"/>
  <c r="A5" i="4"/>
  <c r="A6" i="4"/>
  <c r="A7" i="4"/>
  <c r="A8" i="4"/>
  <c r="A9" i="4"/>
  <c r="A10" i="4"/>
  <c r="A11" i="4"/>
  <c r="A12" i="4"/>
  <c r="A13" i="4"/>
  <c r="C26" i="7" l="1"/>
  <c r="D26" i="7" s="1"/>
  <c r="C30" i="7"/>
  <c r="D30" i="7" s="1"/>
  <c r="B25" i="7"/>
  <c r="D25" i="7" s="1"/>
  <c r="B24" i="7"/>
  <c r="D24" i="7" s="1"/>
  <c r="B34" i="7"/>
  <c r="D34" i="7" s="1"/>
  <c r="B20" i="7"/>
  <c r="D20" i="7" s="1"/>
  <c r="B21" i="7"/>
  <c r="D21" i="7" s="1"/>
  <c r="D35" i="7"/>
  <c r="C23" i="7"/>
  <c r="D23" i="7" s="1"/>
  <c r="C33" i="7"/>
  <c r="D33" i="7" s="1"/>
  <c r="C32" i="7"/>
  <c r="D32" i="7" s="1"/>
  <c r="C31" i="7"/>
  <c r="D31" i="7" s="1"/>
  <c r="C22" i="7"/>
  <c r="D22" i="7" s="1"/>
  <c r="B19" i="7"/>
  <c r="D19" i="7" s="1"/>
  <c r="B7" i="6"/>
  <c r="D15" i="7"/>
  <c r="D6" i="7"/>
  <c r="D39" i="7"/>
  <c r="D40" i="7"/>
  <c r="C8" i="6"/>
  <c r="B11" i="6"/>
  <c r="C12" i="6"/>
  <c r="B16" i="6"/>
  <c r="B17" i="6"/>
  <c r="C17" i="6"/>
  <c r="B10" i="6"/>
  <c r="C9" i="6"/>
  <c r="B12" i="6"/>
  <c r="B14" i="6"/>
  <c r="B15" i="6"/>
  <c r="C15" i="6"/>
  <c r="C16" i="6"/>
  <c r="C7" i="6"/>
  <c r="B8" i="6"/>
  <c r="C10" i="6"/>
  <c r="B13" i="6"/>
  <c r="C11" i="6"/>
  <c r="C13" i="6"/>
  <c r="C14" i="6"/>
  <c r="B18" i="6"/>
  <c r="C18" i="6"/>
  <c r="B9" i="6"/>
  <c r="C38" i="7"/>
  <c r="B38" i="7"/>
  <c r="C18" i="7"/>
  <c r="B18" i="7"/>
  <c r="B29" i="7"/>
  <c r="C29" i="7"/>
  <c r="C5" i="7"/>
  <c r="D7" i="7" l="1"/>
  <c r="D9" i="7"/>
  <c r="D10" i="7"/>
  <c r="D12" i="7"/>
  <c r="D11" i="7"/>
  <c r="D8" i="7"/>
  <c r="D14" i="7"/>
  <c r="D13" i="7"/>
  <c r="D12" i="6"/>
  <c r="D14" i="6"/>
  <c r="D17" i="6"/>
  <c r="D16" i="6"/>
  <c r="D11" i="6"/>
  <c r="D13" i="6"/>
  <c r="D15" i="6"/>
  <c r="D10" i="6"/>
  <c r="D18" i="6"/>
  <c r="D8" i="6"/>
  <c r="D9" i="6"/>
  <c r="D7" i="6"/>
</calcChain>
</file>

<file path=xl/sharedStrings.xml><?xml version="1.0" encoding="utf-8"?>
<sst xmlns="http://schemas.openxmlformats.org/spreadsheetml/2006/main" count="1020" uniqueCount="304">
  <si>
    <t>Summary Tab</t>
  </si>
  <si>
    <t>Lifting Data Tab</t>
  </si>
  <si>
    <t>Tables Tab</t>
  </si>
  <si>
    <t xml:space="preserve">Last Updated: </t>
  </si>
  <si>
    <t>Report Month:</t>
  </si>
  <si>
    <t>March 2025</t>
  </si>
  <si>
    <t>Region/District:</t>
  </si>
  <si>
    <t>All</t>
  </si>
  <si>
    <t>CY2025 Lifting Incidents Summary</t>
  </si>
  <si>
    <t>Month</t>
  </si>
  <si>
    <t xml:space="preserve"># Crane </t>
  </si>
  <si>
    <t># Other Lifting Device</t>
  </si>
  <si>
    <t>Total</t>
  </si>
  <si>
    <t>January 2025</t>
  </si>
  <si>
    <t>February 2025</t>
  </si>
  <si>
    <t>April 2025</t>
  </si>
  <si>
    <t>May 2025</t>
  </si>
  <si>
    <t>June 2025</t>
  </si>
  <si>
    <t>July 2025</t>
  </si>
  <si>
    <t>August 2025</t>
  </si>
  <si>
    <t>September 2025</t>
  </si>
  <si>
    <t>October 2025</t>
  </si>
  <si>
    <t>November 2025</t>
  </si>
  <si>
    <t>December 2025</t>
  </si>
  <si>
    <r>
      <t xml:space="preserve">      Lifting Incidents by Failure Type</t>
    </r>
    <r>
      <rPr>
        <b/>
        <vertAlign val="superscript"/>
        <sz val="16"/>
        <rFont val="Arial"/>
        <family val="2"/>
      </rPr>
      <t>1</t>
    </r>
  </si>
  <si>
    <r>
      <t>Lifting Incidents by Type of Load</t>
    </r>
    <r>
      <rPr>
        <b/>
        <vertAlign val="superscript"/>
        <sz val="16"/>
        <rFont val="Arial"/>
        <family val="2"/>
      </rPr>
      <t>2</t>
    </r>
  </si>
  <si>
    <t>Lifting Incidents by Type of Operation</t>
  </si>
  <si>
    <t>Lifting Incidents Involving Dropped Objects</t>
  </si>
  <si>
    <t>1. Failure type categories:</t>
  </si>
  <si>
    <t>Load Shift - Incidents where the load moves unexpectedly during lifting.</t>
  </si>
  <si>
    <t>Load Snag or Contact - Incidents where the load inadvertently became caught on or contacted something during the lift.</t>
  </si>
  <si>
    <t>Lifting Device Component  - Refers to failures or issues specifically related to mechanical parts of the crane or other lifting device.</t>
  </si>
  <si>
    <t>Rigging Equipment Failure - Failures related to lifting equipment, such as hoists, slings, taglines or shackles malfunctioning or breaking.</t>
  </si>
  <si>
    <t>Human Error - Errors made by personnel when apparent or stated in the incident report, such as improper communication, deviating from procedures, or not staying out of the red zone.</t>
  </si>
  <si>
    <t>Environmental Factors - Issues arising from environmental conditions such as high winds, poor visibility, or slippery surfaces affecting the lift.</t>
  </si>
  <si>
    <t>Rigging Equipment Snag or Contact - Similar to Load Snag or Contact but specifically focuses on the rigging equipment (not the load itself) encountering obstructions.</t>
  </si>
  <si>
    <t>Maintenance Issues - Failures linked to insufficient or improper maintenance of lifting equipment.</t>
  </si>
  <si>
    <t>Other - A catch-all category for incidents or failures that do not fit any of the above categories but still require consideration.</t>
  </si>
  <si>
    <t>2. Load type categories:</t>
  </si>
  <si>
    <t>Piping/casing - Includes all types of pipes, casings, fittings, and associated materials used in drilling and production.</t>
  </si>
  <si>
    <t>Supply containers - Includes supply boxes, toolboxes, and shipping containers holding tools and equipment for operations.</t>
  </si>
  <si>
    <t>Heavy equipment - Includes large machinery and equipment, like compressors, generators, and drilling rig equipment.</t>
  </si>
  <si>
    <t>Living Quarters/Skids - Covers prefabricated skids including living quarters, processing units, and integrated systems.</t>
  </si>
  <si>
    <t>Personnel basket - Baskets or cages for transporting personnel.</t>
  </si>
  <si>
    <t>Tank - Contains substances or chemicals like chemical tote tanks.</t>
  </si>
  <si>
    <t>Other - Doesn't fit any of the categories above.</t>
  </si>
  <si>
    <t>Month-Year</t>
  </si>
  <si>
    <t>Date</t>
  </si>
  <si>
    <t>Region/District</t>
  </si>
  <si>
    <t>Operation Type</t>
  </si>
  <si>
    <t>Short Description</t>
  </si>
  <si>
    <t>Type of Lifting Failure</t>
  </si>
  <si>
    <t>Item Lifted</t>
  </si>
  <si>
    <t>Item Lifted Category</t>
  </si>
  <si>
    <t>Dropped Object? (Y/N)</t>
  </si>
  <si>
    <t>Crane? (Y/N)</t>
  </si>
  <si>
    <t>Other Lifting Device? (Y/N)</t>
  </si>
  <si>
    <t>Other Lifting Device Name</t>
  </si>
  <si>
    <t>New Orleans District (GOAR)</t>
  </si>
  <si>
    <t>Drilling</t>
  </si>
  <si>
    <t>While lifting bundle of casing slings, the sling eyes became caught on handrail grating, causing an overload of a sling. The sling parted and the bundle fell to rest on the walkway.</t>
  </si>
  <si>
    <t>Rigging Equipment Snag or Contact</t>
  </si>
  <si>
    <t>Bundle of casing slings</t>
  </si>
  <si>
    <t>Other</t>
  </si>
  <si>
    <t>Yes</t>
  </si>
  <si>
    <t>No</t>
  </si>
  <si>
    <t>Lake Jackson District (GOAR)</t>
  </si>
  <si>
    <t>Decommissioning</t>
  </si>
  <si>
    <t>While milling upward, the work string dropped in the slips as the screen sub was being disconnected from the upper drill pipe's box tool joint due to the sling being overloaded.</t>
  </si>
  <si>
    <t>Human Error</t>
  </si>
  <si>
    <t>Drill pipe joint</t>
  </si>
  <si>
    <t>Piping/Casing</t>
  </si>
  <si>
    <t>Slips</t>
  </si>
  <si>
    <t>While laying down a single using the gripper, the boom tip protector contacted the pipe skate crash bar, bending the camera guard on the crane.</t>
  </si>
  <si>
    <t>Crane Boom Contact or Failure</t>
  </si>
  <si>
    <t>Drill pipe</t>
  </si>
  <si>
    <t>Production</t>
  </si>
  <si>
    <t>While moving a connex box, the load contacted the comms equipment box, cracking the enclosure door.</t>
  </si>
  <si>
    <t>Connex box</t>
  </si>
  <si>
    <t>Supply Container</t>
  </si>
  <si>
    <t>While offloading a cutting box from the MV, a bolt fell 20 feet from the cutting box lid to the deck. The bolt was found to be installed upside down with a nut and washers and not properly tightened. The equipment was also not inspected prior to the lift.</t>
  </si>
  <si>
    <t>Cutting box</t>
  </si>
  <si>
    <t>Houma District (GOAR)</t>
  </si>
  <si>
    <t>While removing a cuttings box from the drill deck cutting box slide, the crew attached the crane stinger to the box's D-ring and were taking up slack in the slings when the auxiliary hoist cable contacted a lighting circuit on the corner of the overhanging structure cutting the wire insulation. This contact caused small arcing when the hoist cable was lowered to get the cable off the circuit wiring.</t>
  </si>
  <si>
    <t>While moving a ball valve to the deck using a rope system, the force of the wind caused the ball valve to swing and contact a pole light. The light fixture broke and fell to the deck, and the rigging rope detached from the valve, causing the valve to fall in the water.</t>
  </si>
  <si>
    <t>Environmental Factors</t>
  </si>
  <si>
    <t>Ball valve</t>
  </si>
  <si>
    <t>Rope system</t>
  </si>
  <si>
    <t>During a dry run before performing a personnel transfer, the personnel transfer device was caught by the wind and contacted a bracket on the upper deck of the facility.</t>
  </si>
  <si>
    <t>Personnel transfer device</t>
  </si>
  <si>
    <t>Personnel Basket</t>
  </si>
  <si>
    <t>While shutting down crane operations, the crane operator was cabling up when the anti-two block engaged, causing the stinger to swing, unlatch from the fast line hook, and fall into the Gulf of America.</t>
  </si>
  <si>
    <t>None</t>
  </si>
  <si>
    <t>No Load</t>
  </si>
  <si>
    <t>While moving the sales gas skid piping from the main deck to the loading station, the path required passing through an opening in the upper-level compression module. As the load moved through the opening, it contacted the handrail, causing a supporting leg to snap off and fall.</t>
  </si>
  <si>
    <t>Load Snag or Contact</t>
  </si>
  <si>
    <t>Sales gas skid piping</t>
  </si>
  <si>
    <t>While offloading a grocery box, a tagline wrapped around a light fixture on top of the MCC building, damaging the light fixture.</t>
  </si>
  <si>
    <t>Grocery box</t>
  </si>
  <si>
    <t>Lafayette District (GOAR)</t>
  </si>
  <si>
    <t>After landing a tote tank in the tote holder, the flaggers attached the taglines to the stinger hook and the crane operator began to move the next lift. The stinger hook then contacted the catwalk, damaging the mid-rail.</t>
  </si>
  <si>
    <t>Tote tank</t>
  </si>
  <si>
    <t>Tank</t>
  </si>
  <si>
    <t>The crane operator was lifting one bundle of pre-slung wash pipe to the starboard (STBD) side. Once the bundle was on the STBD side, the operator attempted to steady the load by placing it against the riser stanchions. While doing this, the sling caught the edge of a stanchion post, causing the load to slide toward the other end of the pipe and leading to the bundle's end shifting and falling onto the deck.</t>
  </si>
  <si>
    <t>Load Shift</t>
  </si>
  <si>
    <t>Bundle of wash pipe</t>
  </si>
  <si>
    <t>The Driller and Assistant Driller were hoisting a complete stand from the auxiliary rotary sock to rack back in the derrick using the top drive and racker. While lifting the tubing, the single joint tubing elevators contacted the top racker guide arm, causing them to release the tubing stand, which fell into the rotary sock. This dislodged two single joint elevator die carriers and they fell to the rig floor.</t>
  </si>
  <si>
    <t>Tubing stand</t>
  </si>
  <si>
    <t>Single lift elevators</t>
  </si>
  <si>
    <t>While lifting the BOP test joint after a shell test, the sling parted below the thimble connected to the crane hook. This caused the test joint to drop back into the BOP bore, coming to rest on the test stump.</t>
  </si>
  <si>
    <t>Rigging Equipment Failure</t>
  </si>
  <si>
    <t>BOP test joint</t>
  </si>
  <si>
    <t>Heavy Equipment</t>
  </si>
  <si>
    <t>Workover</t>
  </si>
  <si>
    <t>While lifting the spreader bar to move the jumper overboard, the rigging caught on an exposed hydraulic hose, breaking a fitting.</t>
  </si>
  <si>
    <t>Spreader bar</t>
  </si>
  <si>
    <t xml:space="preserve">While the crane was beginning to lift a basket to the rig from a MV, a lid on one of the crates inside the basket became dislodged and fell to the deck of the MV. </t>
  </si>
  <si>
    <t>Basket</t>
  </si>
  <si>
    <t>While a BHA assembly was being picked up with the hydraracker to be racked back in the derrick, a camera bracket mounted on top of the auxiliary rig floor hydraracker was bent upwards.</t>
  </si>
  <si>
    <t>BHA</t>
  </si>
  <si>
    <t>Hydraracker</t>
  </si>
  <si>
    <t xml:space="preserve">While positioning a load between railing and a power pack, the load contacted the power pack. When the load was moved, the door fell off the power pack due to a bolt that held the door in place being sheared off. </t>
  </si>
  <si>
    <t>Unknown</t>
  </si>
  <si>
    <t xml:space="preserve">While performing pipelay activities, part of the tensioner track chain link component fell into the drops netting above the Upper Work Station. </t>
  </si>
  <si>
    <t>Maintenance Issue</t>
  </si>
  <si>
    <t>Tensioner</t>
  </si>
  <si>
    <t>While positioning the crane for inspection, the crane contacted the I-beam frame of the upright separator tank, damaging the mounting bracket for the boom tip camera and the remote hydraulic panel at the boom tip.</t>
  </si>
  <si>
    <t>No load</t>
  </si>
  <si>
    <t xml:space="preserve">While offloading a tote tank, the lid was struck by the lifting slings, knocking the lid off the tank fill on top of the tote. </t>
  </si>
  <si>
    <t>While operating a forklift, the forklift contacted the outer sack room door with tote resulting in damage to the door.</t>
  </si>
  <si>
    <t>Lifting Device Component</t>
  </si>
  <si>
    <t>Tote</t>
  </si>
  <si>
    <t>Forklift</t>
  </si>
  <si>
    <t>While moving the LMRP, the load swung and contacted a light in the moonpool.</t>
  </si>
  <si>
    <t>LMRP</t>
  </si>
  <si>
    <t>While lifting a Flowhead Assembly from the work boat to the rig, the sling caught the actuator of the flow control valve, shearing four bolts and bending the guard. The damage was discovered upon landing. No taglines were used, and VHF radio was the primary communication method.</t>
  </si>
  <si>
    <t xml:space="preserve">Flowhead Assembly </t>
  </si>
  <si>
    <t>While lifting a 4,000-pound HVAC unit from a cargo basket using a spreader bar and two straps, the unit's offset center of gravity caused it to shift forward and fall back into the basket. The job was stopped, and the unit was repositioned. The damaged unit will be sent for evaluation, but replacement units with updated refrigerant are already on order.</t>
  </si>
  <si>
    <t>Generation module condensing unit (HVAC unit)</t>
  </si>
  <si>
    <t>While lowering a 4,000-lb supersack of sand from the main deck to the NE top of the column, the load contacted a fiberglass cable tray, damaging a 90-degree section. No personnel were in the cone of exposure. Some sand spilled onto the deck, and the supersack sustained damage.</t>
  </si>
  <si>
    <t xml:space="preserve">Supersack of sand </t>
  </si>
  <si>
    <t>While pulling out of hole (POOH) with 5” XT drill pipe, the assistant driller was breaking out a connection using the Hydratong while the MW driller engaged ‘Creep’ mode. The driller noticed a weight gain on the hook load indicator and attempted to slack off, but the TDS moved faster than expected, making contact with the top of the drill pipe stand. Operations were stopped, and key personnel were informed.</t>
  </si>
  <si>
    <t>Drill Pipe</t>
  </si>
  <si>
    <t>Top Drive System - TDS</t>
  </si>
  <si>
    <t>During crane operations to hoist a temporary washroom from a marine vessel to a platform, the load shifted approximately 8–10 inches, making contact with a light fixture mounted above the entry door of a temporary living quarter. The crane operator was informed of the contact, and operations were paused for investigation.</t>
  </si>
  <si>
    <t>Temporary washroom</t>
  </si>
  <si>
    <t>Living Quarters/Skids</t>
  </si>
  <si>
    <t>While offloading a 550-gallon diesel tote from the work boat using the South Crane, the sling became caught under the sealing ring bolt/nut on the tote lid. The crane operator immediately stopped, set the tote back on the deck, freed the slings, and safely completed the lift. The lid sustained minor damage but no injuries, spills, or pollution occurred.</t>
  </si>
  <si>
    <t>550-gallon diesel tote</t>
  </si>
  <si>
    <t>The deck crew transferred the side struts for the skid frame from the port to starboard side using the starboard TTS crane at a 35m radius. With the boom rest positioned out of view of both the banksman and crane operator, the banksman requested the crane operator to slew left. As the operator complied, the crane boom brushed against the camera mounted on the boom rest, dislodging it from its bracket. Fortunately, the camera remained secured by the DROPS lanyard and electrical cables.</t>
  </si>
  <si>
    <t>Side struts for the skid frame</t>
  </si>
  <si>
    <t>During the retrieval of a mooring line to the work boat, the shackle attached to the mooring line chain was pinched between two links, causing the shackle pin nut to crack. The nut was immediately replaced, and no recovery was needed.</t>
  </si>
  <si>
    <t>Mooring line chain segment</t>
  </si>
  <si>
    <t>Mooring line chain and shackle</t>
  </si>
  <si>
    <t>During crane operations to offload a basket from a support vessel to the main deck, the load struck a fixed PF light fixture. The fixture was detached from the bracket and fell 6' to the deck. No personnel were in the drop zone, and there were no injuries.</t>
  </si>
  <si>
    <t>6' x 16' basket</t>
  </si>
  <si>
    <t>While lowering the Coil Tubing Injector Head onto the Coil Tubing Platform, the hydraulic line fitting made contact with the handrail, causing a slight bend in the 1.5-inch hydraulic line. No injuries or dropped objects occurred.</t>
  </si>
  <si>
    <t>Coil Tubing Injector Head</t>
  </si>
  <si>
    <t>Pacific Region</t>
  </si>
  <si>
    <t>While lifting an empty chemical tote with a monorail, the crew boat dropped due to a large swell, causing the monorail to shake. This resulted in the small chain holding the anti-two block weight breaking. The crane was taken out of service, and after inspection, the weight was reattached, with no other damage found. The monorail passed function tests and was returned to service.</t>
  </si>
  <si>
    <t>Empty chemical tote</t>
  </si>
  <si>
    <t>Monorail</t>
  </si>
  <si>
    <t>During the breakout of a 5" XT50 connection, the MW Hydratong Cassette detached from the main frame while the pipe was set in the slips. This occurred due to the simultaneous activation of two auto sequences (Auto Break Out and Auto Mud Bucket Extend), causing the Hydratong clamp to remain engaged on the drill pipe. The cassette fell 2-3 feet, and a hydraulic hose ruptured, spilling approximately 150-200 liters of hydraulic fluid on the rig floor (no LOPC to sea).</t>
  </si>
  <si>
    <t>5" XT50 Connection</t>
  </si>
  <si>
    <t>MW Hydratong Cassette</t>
  </si>
  <si>
    <t>During tripping operations, the wear bushing retrieval tool tagged in the riser. As the driller noticed the weight indicator drop, they released the joystick, but the TDS continued traveling, applying tension to the drill pipe. The TDS traveled 18 feet, causing the box end of the stand to bow. No personnel were in the red zone.</t>
  </si>
  <si>
    <t>Wear bushing retrieval tool and drill pipe</t>
  </si>
  <si>
    <t>Top Drive System (TDS)</t>
  </si>
  <si>
    <t>While lowering an 8x24 basket onto a crew boat, the suspended load made contact with a reel inside another basket, causing a muffler to break off. The boat roustabouts were positioned safely, waiting to retrieve the tag lines. No injuries occurred, and the load was successfully landed.</t>
  </si>
  <si>
    <t>8x24 basket</t>
  </si>
  <si>
    <t>While making a lift to the rig floor with the #2 crane, the knuckle portion of the crane contacted a sign on the forward side of the derrick, causing minimal damage to one panel. The ACS (Anti-Collision System) did not alert the crane operator, as it only detected the crane boom tip, not the knuckle portion. No dropped objects occurred, and all personnel were confirmed to be in the designated safe step-back area during the incident.</t>
  </si>
  <si>
    <t>Crane boom contact with structure</t>
  </si>
  <si>
    <t>During a material handling operation, the crew was laying out tubing from a work basket to a pipe rack. The laydown line sheave became entangled in a strap, causing the pipe to stop while the top continued moving. The winch line also snagged on the anchor point shackle. As the winch operator put the winch in neutral, the line whipped and struck the operator's left wrist. The operator received first aid treatment and returned to work.</t>
  </si>
  <si>
    <t>Tubing</t>
  </si>
  <si>
    <t>Right counterbalance winch</t>
  </si>
  <si>
    <t>While offloading an Oil States Grease Injector Unit from the motor vessel, one leg of the four-part sling looped under a hose reel's brake lever, causing the lever assembly to break. The crane operator was stopped before the lift left the deck, and the boat rigger removed the damaged lever assembly. The Grease Injector Unit was inspected for further damage and successfully landed on the rig without further incident.</t>
  </si>
  <si>
    <t>Oil States Grease Injector Unit</t>
  </si>
  <si>
    <t>While backloading the motor vessel, the crane operator lowered an 8x10 cargo box. Vessel motion caused the box to contact the top handrail of the boat. The load was immediately hoisted and repositioned. Inspection revealed damage to the boat's top handrail, but no damage to the load or rigging.</t>
  </si>
  <si>
    <t>Cargo box</t>
  </si>
  <si>
    <t xml:space="preserve">Contractors were removing a starter motor (977 lbs) from Turbine Generator A gearbox when the lifting point failed, causing the motor to drop approximately 8 feet to the deck. The motor had been rigged using a chain fall, 4-part shackle, and an eye bolt. </t>
  </si>
  <si>
    <t>Starter motor</t>
  </si>
  <si>
    <t>Chain fall, 4-part shackle, trolley</t>
  </si>
  <si>
    <t>While removing a 20' pup joint using hands-free operations, the crane operator swung the load, causing the end of the pup joint to contact an adjacent service building door, breaking the glass. No injuries occurred, and the unit was inspected afterward.</t>
  </si>
  <si>
    <t>20' pup joint</t>
  </si>
  <si>
    <t>During the movement of a diverter to the riser cart, the flow line seals contacted the cart’s inner wall, resulting in damage to the lower metal and rubber seals. Weather conditions (6-8' sea state, 16-18 knot winds) contributed to the incident.</t>
  </si>
  <si>
    <t>Diverter</t>
  </si>
  <si>
    <t>Lake Charles District (GOAR)</t>
  </si>
  <si>
    <t>Water transfer hose</t>
  </si>
  <si>
    <t>While running 14" casing, a single joint of casing was being hoisted from the catwalk with the TDS. PRS was in position to tail the single of casing in from catwalk. Once the casing joint was received by the PRS lower claw, the rig floor crew observed a piece fall to the rig floor from the claw. Corrective actions include reviewing practices and developing alternative strategies to minimize risks to rig floor equipment.</t>
  </si>
  <si>
    <t>Casing joint</t>
  </si>
  <si>
    <t>TDS</t>
  </si>
  <si>
    <t>While lowering a riser spider, the corner of the spider contacted a steel barrier, causing minor damage. The load was safely landed, with no dropped objects. The crew followed proper red zone management. Corrective actions include discussing tight locations with the crew and repairing the damage.</t>
  </si>
  <si>
    <t>Riser spider</t>
  </si>
  <si>
    <t>While backloading the motor vessel, the crane operator placed an MPT tank on the deck. A swell caused the vessel to drop and drift, lifting the tank off the deck and swinging it toward the boathouse. A deckhand sustained a minor abrasion on his calf after being caught between the tank and a toolbox. The crane operator safely re-landed the tank, and the deckhand confirmed he did not require medical evaluation or transport.</t>
  </si>
  <si>
    <t>MPT tank</t>
  </si>
  <si>
    <t>While backloading the motor vessel, the crane operator was landing a nitrogen tank when vessel swells caused a drift. The slight shift resulted in the nitrogen tank contacting the top of a roll-off container, breaking the handle of the roll-off lid. The tank was safely landed on deck without further issues.</t>
  </si>
  <si>
    <t>Nitrogen tank</t>
  </si>
  <si>
    <t>While backloading equipment from the motor vessel, the crane operator accidentally struck a handrail on the weather deck while lowering a 50-bbl. tank. The vessel sustained cosmetic damage, and the tank was inspected for damage and leaks with no issues found. The handrail had a slight bend and some scuffed paint. No cost for repairs.
Corrective Actions: Stand down held with the vessel regulatory lead to emphasize the importance of reporting even minimal damage to the drill rig.</t>
  </si>
  <si>
    <t>50-bbl. tank</t>
  </si>
  <si>
    <t xml:space="preserve">Crane crew was landing an empty sling rack when it contacted a wireless access point antenna (4.1 lbs.). The antenna fell approximately 2 feet, stopped by the connection cable. No injuries occurred, and the nearest personnel were 15 feet away. </t>
  </si>
  <si>
    <t>Empty sling rack</t>
  </si>
  <si>
    <t>Completion</t>
  </si>
  <si>
    <t>The drill crew was storing a 2" Black Eagle hose using an air hoist and Kellems grip when the hose slipped through the grip and fell approximately 10 feet to the rig floor. The nearest worker was about 28 feet away.</t>
  </si>
  <si>
    <t>2" Black Eagle hose</t>
  </si>
  <si>
    <t>Air hoist</t>
  </si>
  <si>
    <t>While moving 9 7/8" casing doubles, the box end contacted the handrails on the #3 crane cabin, causing slight damage. Red Zone Management was followed and no dropped objects occurred, and the casing was safely landed on the riser skate. The crew held a TOFS and discussed corrective actions, focusing on load swings in tight spaces.</t>
  </si>
  <si>
    <t>Casing doubles</t>
  </si>
  <si>
    <t>During P&amp;A operations, a remotely operated vehicle (ROV) saw was used to cut gas lift tubing in the gap between the wellhead and the tieback connector. After the cut was completed, the riser misaligned when the production riser was lifted, causing the gas lift tubing and production tubing above the ROV cut to slide out of the riser and onto the mudline. Proposed corrective actions include cutting the gas lift tubing before applying overpull or pressure and ensuring the tubing is held securely from above during cuts.</t>
  </si>
  <si>
    <t>Production riser</t>
  </si>
  <si>
    <t>HWO</t>
  </si>
  <si>
    <t>While lifting the pin-pile rack from the deck, the rack damaged the deck board when the OSV heeled over taking the weight of the Pin Pile rack. When the load was lifted off of the deck, it swung into the headache rack, causing a dent.</t>
  </si>
  <si>
    <t>Pin Pile Rack</t>
  </si>
  <si>
    <t>While offloading a surge tank from the motor vessel, the crane operator was applying tension on the connected surge tank slings, when the movement of the boat caused the slings to impact the tank's PSV assembly. The PSV and assembly sustained minor damage, but the tank was safely landed on the platform.</t>
  </si>
  <si>
    <t>Surge tank</t>
  </si>
  <si>
    <t xml:space="preserve">During backloading operations, the Coil Tubing Lifting Frame (CTLF) was lifted off the motor vessel and backloaded to the rig. The vessel’s pitching and rolling caused the CTLF to contact and damage a pump on the deck. The CTLF was safely landed and repositioned, and operations resumed. </t>
  </si>
  <si>
    <t>CTLF (Coiled Tubing Lifting Frame)</t>
  </si>
  <si>
    <t>During crane operations, an empty MPT tank was being moved on the top deck when it accidentally bumped an eyewash station, dislodging the horizontal pipe of the attached safety shower. The shower was safely secured and placed on the deck. No injuries or further damage occurred.</t>
  </si>
  <si>
    <t>While changing casing elevators to drill pipe BX5 elevators, the top drive funnel contacted the casing stump, damaging a joint of 7-5/8" casing and shearing the lower anti-rotation clamp from the top drive. The 29.52 lb. clamp fell 7.5 feet, landing on the rotary. The area was barricaded, and no personnel were harmed. Corrective actions included a safety stand down, DROPS inspection, hazard discussions, procedural updates, and plans for future safety reviews and lessons learned.</t>
  </si>
  <si>
    <t>A 160mT crane was booming down to remove a bullet frame from the rig floor when it contacted the Top Drive System (TDS) bumper guard. An all stop was immediately called. No personnel were injured. Damage was limited to a slightly bent section of the bumper guard where it was struck by the navigation light bracket. The operation took place in a controlled red zone, with radios used for communication. Corrective actions included a safety stand down, updates to JSAs and risk assessments, reinforcement of situational awareness, improved monitoring, additional spotter requirements, and enhanced hazard identification procedures.</t>
  </si>
  <si>
    <t>Bullet Frame</t>
  </si>
  <si>
    <t xml:space="preserve">While running in the hole with a casing cutter/swivel assembly on 5-7/8" drill pipe, the driller heard a loud noise and stopped operations. Rigging was observed on the drill line above the block, and the Drill Floor Red Zone was immediately cleared. Investigation found that a 3/8" wire cable supporting the upper drill line guide had parted, with two pieces (8' and 8.5' long, weighing 2 and 2.23 lbs.) falling approximately 65 feet to the drill floor. No personnel were injured. The area was secured, a Safety Stand Down was conducted, the derrick inspected, and entangled cable removed. </t>
  </si>
  <si>
    <t>Logging Frame</t>
  </si>
  <si>
    <t>While running casing, a stand of casing was stabbed into the stump when the hydraracker rollers failed to close properly due to a backed-off pin. This caused the casing to lean into the derrick. An All Stop was called, the situation was assessed, and the casing was safely stood upright and re-racked. No injuries, dropped objects, or damage occurred. Incident remains under investigation.  Corrective actions include reviewing the event in safety meetings and reassessing work instructions for potential improvements.</t>
  </si>
  <si>
    <t>Casing</t>
  </si>
  <si>
    <t xml:space="preserve">A crate of spent lead-acid batteries failed while being loaded into a shipping container with a crane. Two batteries fell 8–12 inches, cracking open and spilling acid onto the container floor and pipe rack. The spill was immediately contained and neutralized with baking soda, soda ash, and absorbent pads. No personnel were injured, and no environmental impact occurred. The damaged batteries were secured in an overpack drum.  Taglines were in use, and radios provided crane communication. </t>
  </si>
  <si>
    <t>Lead acid batteries</t>
  </si>
  <si>
    <t>While tripping in the hole with the second stand of the landing string during 14" casing operations, a 21" long, 1.21 lb cross bar fell from the main hydra-racker drag chain, dropping approximately 146' to the rig floor. It landed about 3' from the main well rotary on the port side. Two personnel were in the area, both safely positioned — one under the drops shed and the other behind it, with the closest being about 16' away. No injuries or additional damage occurred. The job was stopped, an investigation and equipment inspection were initiated. Corrective actions included reinforcing Red Zone management and situational awareness.</t>
  </si>
  <si>
    <t>While lifting a 45' section of 10" gas piping with a connected 6" gas lift line for an MI inspection, a 1.5-ton chain fall on the far west side failed as the team was raising the line. The piping, lifted approximately 2", fell back safely onto the support beam without dropped objects, injuries, or piping damage.  Corrective actions included replacing all rigging at the failure point, inspecting remaining rigging, and having Lifting Authority re-evaluate and approve the setup.</t>
  </si>
  <si>
    <t>Piping</t>
  </si>
  <si>
    <t xml:space="preserve"> Top drive control bundle</t>
  </si>
  <si>
    <t>While offloading a decanting roll-off bin from the motor vessel, the bin being lifted became caught on a second bin still on the deck. This caused the second bin to lift about two feet before dislodging and settling back onto the deck. No damage occurred to the roll-off bins, but the cargo rail on the stern sustained a minor dent and scratched paint. The crane operator inspected the crane, finding no signs of a shock load.</t>
  </si>
  <si>
    <t xml:space="preserve">During a pipe lifting operation in the well test area, the piping contacted an overhead light fixture's electrical supply cable as the lift commenced. The cable was pulled from its gland. There were no injuries or dropped objects. Corrective actions included reviewing the incident with crews and holding a discussion on close-quarters lifting awareness. </t>
  </si>
  <si>
    <t>During a drill pipe size transition, a stand of 4-1/2" drill pipe was unintentionally moved from the pipe chute to the setback area while handling another stand. The pin end of the displaced stand remained in the chute. A safety time out was conducted, a recovery plan was developed, and the stand was safely retrieved. No equipment damage was reported.</t>
  </si>
  <si>
    <t>A synthetic strap failed during an attempt to remove slack from a 1.5" initiation winch wire using a vessel's 400T crane. The wire fell about 20m into the reel well. No injuries occurred. The winch wire and crane components were damaged. Immediate actions included stopping work and initiating an investigation. Corrective actions focused on reinforcing safety procedures and improving post-incident protocols.</t>
  </si>
  <si>
    <t>Wire</t>
  </si>
  <si>
    <t xml:space="preserve">Chemical tote </t>
  </si>
  <si>
    <t>8x10 supply box</t>
  </si>
  <si>
    <t>6x6 conex box</t>
  </si>
  <si>
    <t>During the offloading of mud material from the motor vessel, the pallet carrier snagged the handle of a roll off bin on the deck. The handle broke off and fell onto the deck. There was no damage to the crane, and no injuries or other damage resulted from the incident.</t>
  </si>
  <si>
    <t>Pallet carrier</t>
  </si>
  <si>
    <t>During backloading operations between a supply vessel and a bridge, the vessel made contact with the bridge, causing damage to a gangway and toolbox on the vessel’s back deck. Operations were halted due to weather conditions exceeding the 25-knot limit (winds 25-28 kts, gusts to 34 kts). Corrective actions include posting operational limitations and conducting crew reviews.</t>
  </si>
  <si>
    <t>Damage to a gang box lid was discovered on the platform deck following crane operations involving offloading of wireline equipment from a vessel. There were no witnesses to the incident, but it is believed the damage occurred during offloading. No injuries or additional damage were reported. The root cause was identified as a non-fault-tolerant design of the locking mechanism, which overhangs the side of the box and is vulnerable during handling. Corrective action includes a recommendation to evaluate and redesign the locking mechanism to prevent future occurrences.</t>
  </si>
  <si>
    <t>Wireline equipment</t>
  </si>
  <si>
    <t>During lifting operations from the supply vessel, a coil tubing gas buster skid made contact with a satellite dome located in a nearby basket after the vessel was impacted by a large swell. The satellite dome sustained damage, while the gas buster showed no visible damage.</t>
  </si>
  <si>
    <t>While pulling out of the hole with 4-1/2" tubing, a 3/4-inch, 3-foot breakaway sling parted due to the driller overpulling, with the weight indicator showing a 50k max overpull. The slings fell approximately 35 feet and came to rest on top of the 3rd party tongs. No injuries occurred. The job was immediately shut down, and a safety stand-down was held with all personnel. The slings were replaced with new ones, which were inspected by the loadmaster before work resumed.</t>
  </si>
  <si>
    <t>4-1/2" tubing</t>
  </si>
  <si>
    <t>While preparing to move a staged xylene tote on the main deck, a sling caught under the lid and bent it open. The tote was not lifted, and no xylene was released. No injuries occurred. Environmental conditions: Temp 22C, Winds 9kns (358 degrees), Current 0.87 kns (146 degrees), Waves 2-4 feet (125 degrees). Corrective actions include adding hold points before lifting totes to check sling and bolt orientation.</t>
  </si>
  <si>
    <t>Manifold Pile</t>
  </si>
  <si>
    <t>Following a successful load test on the Riser Gantry Crane's forward block, the crane operator was returning the trolley to its original position when the load indicator began fluctuating. Upon inspection, it was discovered that the drag chain had become caught in the ladder section used for winch maintenance access. The crane operator immediately informed the Barge Master, and the area below was cordoned off as a precaution. The incident was caused by limited motion of the drag chain, which prevented it from swiveling/rotating freely.</t>
  </si>
  <si>
    <t xml:space="preserve">During the installation of mud hoses from the rig floor to the main deck, the crane lowered the hose over the handrails. As the hose swung back, it bumped the handrails along the port aft end of the cantilever deck. This caused a handrail to fall and slide under another installed handrail, resulting in the handrail falling from the port aft cantilever pipe deck to the rig main deck. No personnel were in the area during the incident. </t>
  </si>
  <si>
    <t>Current Month:</t>
  </si>
  <si>
    <t>Current Month</t>
  </si>
  <si>
    <t>Previous Months</t>
  </si>
  <si>
    <t>Incidents Based on Type of Lifting Failure</t>
  </si>
  <si>
    <t>Incidents Based on Load Type</t>
  </si>
  <si>
    <t>Type of Item Lifted</t>
  </si>
  <si>
    <t>Incidents Based on Type of Operation</t>
  </si>
  <si>
    <t>Type of Operation</t>
  </si>
  <si>
    <t>Incidents with Dropped Objects</t>
  </si>
  <si>
    <t>Dropped Object?</t>
  </si>
  <si>
    <t>Month/Year</t>
  </si>
  <si>
    <t>Crane</t>
  </si>
  <si>
    <t>Other Lifting Device</t>
  </si>
  <si>
    <t>Dropped Object</t>
  </si>
  <si>
    <t>Alaska Region</t>
  </si>
  <si>
    <t>Top Drive</t>
  </si>
  <si>
    <t>Casing cutter/swivel assembly</t>
  </si>
  <si>
    <t>While backloading the Offline Logging Frame, the slings became caught behind the boat’s swing gates as the spreader bar was being lowered. Vessel movement caused tension on the slings, breaking the swing gates. Corrective actions include reviewing the incident with deck crews, reinforcing pre-lift planning, risk assessments for non-routine lifts, and maintaining clear communication with vessel personnel. Stop Work Authority should be used if communication breaks down during lifts.</t>
  </si>
  <si>
    <t>The crane (starboard aft) was removing a cuttings box from the moon pool when the boom tip obstruction light became entangled with the man rider and air hoist cables, damaging the obstruction light guard. No dropped objects occurred, and no personnel were in the area. Corrective actions included replacing the light guard, reviewing the incident with all crews, and evaluating possible ACS setpoint adjustments to prevent future contact with cables.</t>
  </si>
  <si>
    <t>Strake and clamp materials</t>
  </si>
  <si>
    <t>During pipelay operations aboard the M/V, the crane was being used to move some strake and clamp materials when the 12-ton crane boom ram cylinder made contact with a platform handrail, causing minor damage. No personnel were injured. The job was immediately stopped, damage assessments were completed, and the area was taped off until repairs were made. Corrective actions included sourcing portable air horns for spotters and pursuing installation of an anti-collision system.</t>
  </si>
  <si>
    <t>Cuttings box</t>
  </si>
  <si>
    <t>Chain fall</t>
  </si>
  <si>
    <t>A chemical tote being lifted by a crane on the production deck made contact with an eyewash station cover while Roustabouts were turning the tote to ensure the valve was facing the correct direction. This resulted in superficial damage to the cover. There were no dropped objects, and the eyewash station remained functional. The job was stopped, and relevant personnel were notified. Corrective action involves discussing hazard recognition during lifts with all crews. There were no costs associated with the incident.</t>
  </si>
  <si>
    <t xml:space="preserve">During crane operations, an 8x10 supply box contacted and damaged a PVC line. While bringing the load up and swinging it towards the landing area, the load swung unexpectedly, striking the pipe. A collar on the PVC line broke, leaving the pipe hanging. The pipe was manually removed. </t>
  </si>
  <si>
    <t>Coil tubing gas buster skid</t>
  </si>
  <si>
    <t>While preparing for Gas Export pipe lay operations on the vessel, a 12T crane made contact with a platform handrail on the vessel's ramp tower, resulting in damage to the handrail. No injuries or dropped objects occurred. The crane was inspected with no damage found. Corrective actions included stopping the job, conducting damage assessments, making repairs to the handrail, and holding a Safety Stand Down.</t>
  </si>
  <si>
    <t>Slings</t>
  </si>
  <si>
    <t>Xylene tote</t>
  </si>
  <si>
    <t>Equipment damage occurred during a crane lift on the vessel. While overboarding a manifold pile (28.5ft diameter, 50ft height, 170 tonnes), it swung upon leaving the grillage and contacted an adjacent work platform. The lift was completed without further incident. No personnel were nearby. Inspection of sea fastening clips found no damage or deformation. The work platform sustained a minor scratch. Corrective actions included damage assessment and discussions with the crew to ensure clear lift areas in the future.</t>
  </si>
  <si>
    <t xml:space="preserve">Seawater Lift Pump </t>
  </si>
  <si>
    <t xml:space="preserve">An I-beam was damaged during the replacement of a Seawater Lift Pump. An air hoist was being used to lift the pump (max calculated lift weight: 9140 lbs). The I-beam, part of the air hoist support system, sustained damage to its flange on the pig launcher access platform, northeast corner of the wellbay at the production deck level. The job was stopped, and the damaged beam was reported to structural engineers. A new lift plan was created. No injuries, facility/well/operations/equipment shutdowns, or M/V damage occurred. The investigation found that the structural support member's safe working limit was exceeded (I-beam max weight rating: 2,250 lbs). Corrective actions include additional training on lift plan design and improved management of change practices/oversight for lift plans. </t>
  </si>
  <si>
    <t>A lifting operation involving a 1,400 lbs Baker Hughes toolbox and the Crane (100 Ton) resulted in a sling failure. During backloading, the toolbox skids became caught on pipe deck stanchions. A radio communication failure prevented the Banksman from issuing a stop order to the Crane Operator. Consequently, the 4-part bridle sling (rated for 8,200 lbs) parted at a height of 16 inches. The Banksman and Rigger were in their designated safe areas and were not injured. The toolbox came to rest, held on one side by a stanchion. Corrective actions include relocating the crane operator's weight indicator video screen, ensuring continuous radio communication during blind lifts, and discontinuing the use of the specific toolbox design.</t>
  </si>
  <si>
    <t>Toolbox</t>
  </si>
  <si>
    <t>While manually placing a stinger back on its holder following crane operations, a wireline helper lost their grip, causing the stinger to fall overboard into Gulf of America waters. No injuries occurred. Retrieval is planned as part of site clearance activities.</t>
  </si>
  <si>
    <t>Stinger</t>
  </si>
  <si>
    <t>Manual lift</t>
  </si>
  <si>
    <t>Mud hose</t>
  </si>
  <si>
    <t>Casing fill-up tool</t>
  </si>
  <si>
    <t xml:space="preserve">While tripping out of the well, the top drive control bundle (37-pin electrical cables in a 2-1/2" hose) became caught under a standoff on the top drive guide track. The bundle separated from the junction box and fell approximately 20' to the rig floor. Stop Work was called, the incident was assessed, and operations were deemed safe to continue. The damaged control bundle was replaced and tested while out of the well. No injuries occurred. </t>
  </si>
  <si>
    <t>While running 9 7/8-inch casing from the derrick, a casing fill-up tool contacted the lip of a casing stand. The impact sheared off a 0.3908 lbs piece of the tool, which fell 117 feet to the drill floor. The dropped object registered as a minor outcome per the drops calculator. No injuries occurred, and the area was made safe. The tool part was replaced, and a safety stand down was conducted before resuming work. Weather at the time included 6 ft. seas, 25–30 knot SSE winds, and rain. Corrective actions included reinforcing Red Zone Management and increased use of cameras for drill floor operations.</t>
  </si>
  <si>
    <t xml:space="preserve">Decanting roll-off bin </t>
  </si>
  <si>
    <t>During deck lifting operations, a 6x6 conex box being lifted near a Versabar Hydraulic Power Unit (HPU) shifted and contacted the HPU's side panel, damaging a securing stud and the aluminum panel. Deck crew were clear of the lift. The HPU design is being modified to prevent recurrence.</t>
  </si>
  <si>
    <t>BSEE Lifting Incident Findings Tool (LIFT)</t>
  </si>
  <si>
    <r>
      <t xml:space="preserve">Welcome to BSEE's Lifting Incident Findings Tool. This workbook is updated on a monthly basis in order to bring awareness on lifting incidents and trends BSEE receives throughout the year. The information contained in this workbook is subject to be updated by BSEE at any point in time. </t>
    </r>
    <r>
      <rPr>
        <i/>
        <sz val="12"/>
        <rFont val="Arial"/>
        <family val="2"/>
      </rPr>
      <t xml:space="preserve">The use of this tool is optional and does not replace any regulatory requirements. </t>
    </r>
    <r>
      <rPr>
        <sz val="12"/>
        <rFont val="Arial"/>
        <family val="2"/>
      </rPr>
      <t>For any questions or comments, please contact the BSEE Lifting Team email at BSEELifting@bsee.gov.</t>
    </r>
  </si>
  <si>
    <r>
      <t xml:space="preserve">The Summary tab provides a visual summary of lifting incidents, with charts and graphs that display data based on the selected report month and region/district.
(1) </t>
    </r>
    <r>
      <rPr>
        <b/>
        <sz val="12"/>
        <rFont val="Arial"/>
        <family val="2"/>
      </rPr>
      <t xml:space="preserve">Selecting Report Month: </t>
    </r>
    <r>
      <rPr>
        <sz val="12"/>
        <rFont val="Arial"/>
        <family val="2"/>
      </rPr>
      <t xml:space="preserve">Go to cell B2 to select the desired Report Month. This selection will automatically update the summary charts and graphs to reflect the lifting incidents for that specific month. The selected month will be highlighted in color (e.g., blue), while all </t>
    </r>
    <r>
      <rPr>
        <i/>
        <sz val="12"/>
        <rFont val="Arial"/>
        <family val="2"/>
      </rPr>
      <t>previous</t>
    </r>
    <r>
      <rPr>
        <sz val="12"/>
        <rFont val="Arial"/>
        <family val="2"/>
      </rPr>
      <t xml:space="preserve"> months will be shown in grey.
(2) </t>
    </r>
    <r>
      <rPr>
        <b/>
        <sz val="12"/>
        <rFont val="Arial"/>
        <family val="2"/>
      </rPr>
      <t xml:space="preserve">Filtering by Region/District: </t>
    </r>
    <r>
      <rPr>
        <sz val="12"/>
        <rFont val="Arial"/>
        <family val="2"/>
      </rPr>
      <t>To view data specific to a particular region or district, change the selection in cell B3. This will filter the displayed data to show incidents relevant to your chosen region/district.</t>
    </r>
  </si>
  <si>
    <t>Crane Boom Contact or Failure - Covers incidents where a component of the crane boom contacts other equipment, structures, or experiences a failure.</t>
  </si>
  <si>
    <t>No load - Involves the crane or lifting device with no load.</t>
  </si>
  <si>
    <t>While moving a cutting box, the cutting box contacted a deluge control box, damaging the door and door hinges of the control box. It was found that the proximity of the cutting box to the deluge control box was overlooked as a hazard, and during a blind lift, only one rigger was present at the lifting point instead of the required two. Corrective actions include installing a boom-tip camera for enhanced visibility during blind lifts, requiring two personnel to handle tag-lines with at least one experienced rigger for complex lifts, and assessing blind and critical lifts to ensure adherence to the updated procedures.</t>
  </si>
  <si>
    <t xml:space="preserve">The Tables tab presents the information displayed in the Summary tab in a tabular format. 
Here, you can find the data that is visualized in charts, making it easy to reference specific figures and compare data alongside the visual representations from the Summary tab. 
The Current Month and Region/District (grey) cells are linked to the Summary tab and should not be manually updated. 
To view data specific to a particular region or district, change the selections on the Summary tab. </t>
  </si>
  <si>
    <t>While disconnecting a 2" water transfer hose from the M/V, the deckhand attached the strap to the crane hook and walked away. The slack hose swung under a tie-down cleat on the M/V, and when the crane operator began to lift, it caused tension, stretching, and damaging the hose. The crane operator immediately lowered the hose, freed it from the cleat, and safely lifted it to the platform. No injuries or other damages occurred. The hose will be replaced.</t>
  </si>
  <si>
    <t>The port aft crane was being placed back into its boom rest. During the process, the crane boom contacted the inboard Poly Penco pad on the crane boom rest. The bolts securing the pad sheared dislodging the pad. Secondary retention on the pad also failed, causing the pad to fall to the deck below. Barriers on the stairways leading up to the aft pipe rack were still in place from the previous lifting operations, restricting unauthorized personnel from being in the No Go/Red Zone. The deck crew member working the aft pipe rack area was 50 ft from the point of impact. There was no lift being executed.</t>
  </si>
  <si>
    <t>March 2025 Highlights</t>
  </si>
  <si>
    <t>The Lifting Data tab contains the raw data that feeds into the Summary tab. This tab provides detailed descriptions of individual lifting incidents. To ensure confidentiality, any identifying company information has been scrubbed from the incident descriptions.
Use this tab to explore incident details, which can help in analyzing trends or understanding specific incidents that are reflected in the visual data on the Summary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</si>
</sst>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0"/>
      <name val="Arial"/>
    </font>
    <font>
      <sz val="10"/>
      <name val="Arial"/>
      <family val="2"/>
    </font>
    <font>
      <sz val="8.5"/>
      <name val="MS Sans Serif"/>
      <family val="2"/>
    </font>
    <font>
      <b/>
      <sz val="10"/>
      <name val="Arial"/>
      <family val="2"/>
    </font>
    <font>
      <sz val="8"/>
      <name val="Arial"/>
      <family val="2"/>
    </font>
    <font>
      <sz val="14"/>
      <name val="Arial"/>
      <family val="2"/>
    </font>
    <font>
      <sz val="20"/>
      <name val="Arial"/>
      <family val="2"/>
    </font>
    <font>
      <b/>
      <sz val="20"/>
      <name val="Arial"/>
      <family val="2"/>
    </font>
    <font>
      <sz val="14"/>
      <color theme="0"/>
      <name val="Arial"/>
      <family val="2"/>
    </font>
    <font>
      <b/>
      <sz val="14"/>
      <name val="Arial"/>
      <family val="2"/>
    </font>
    <font>
      <b/>
      <sz val="14"/>
      <color theme="0"/>
      <name val="Arial"/>
      <family val="2"/>
    </font>
    <font>
      <sz val="10"/>
      <color theme="1"/>
      <name val="Arial"/>
      <family val="2"/>
    </font>
    <font>
      <b/>
      <sz val="10"/>
      <color theme="0"/>
      <name val="Arial"/>
      <family val="2"/>
    </font>
    <font>
      <b/>
      <sz val="14"/>
      <color theme="1"/>
      <name val="Arial"/>
      <family val="2"/>
    </font>
    <font>
      <b/>
      <sz val="16"/>
      <name val="Arial"/>
      <family val="2"/>
    </font>
    <font>
      <b/>
      <vertAlign val="superscript"/>
      <sz val="16"/>
      <name val="Arial"/>
      <family val="2"/>
    </font>
    <font>
      <b/>
      <sz val="18"/>
      <name val="Arial"/>
      <family val="2"/>
    </font>
    <font>
      <sz val="10"/>
      <color rgb="FF000000"/>
      <name val="Arial"/>
      <family val="2"/>
    </font>
    <font>
      <sz val="10"/>
      <color rgb="FF000000"/>
      <name val="Arial"/>
      <family val="2"/>
    </font>
    <font>
      <sz val="10"/>
      <name val="Arial"/>
      <family val="2"/>
    </font>
    <font>
      <b/>
      <sz val="12"/>
      <color rgb="FFFF0000"/>
      <name val="Arial"/>
      <family val="2"/>
    </font>
    <font>
      <sz val="12"/>
      <name val="Arial"/>
      <family val="2"/>
    </font>
    <font>
      <b/>
      <i/>
      <sz val="20"/>
      <name val="Arial"/>
      <family val="2"/>
    </font>
    <font>
      <b/>
      <sz val="12"/>
      <name val="Arial"/>
      <family val="2"/>
    </font>
    <font>
      <i/>
      <sz val="12"/>
      <name val="Arial"/>
      <family val="2"/>
    </font>
    <font>
      <sz val="8.5"/>
      <name val="Arial"/>
      <family val="2"/>
    </font>
  </fonts>
  <fills count="18">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7"/>
        <bgColor indexed="64"/>
      </patternFill>
    </fill>
    <fill>
      <patternFill patternType="solid">
        <fgColor theme="4"/>
        <bgColor theme="4"/>
      </patternFill>
    </fill>
    <fill>
      <patternFill patternType="solid">
        <fgColor theme="5" tint="-0.249977111117893"/>
        <bgColor theme="6"/>
      </patternFill>
    </fill>
    <fill>
      <patternFill patternType="solid">
        <fgColor theme="5" tint="-0.249977111117893"/>
        <bgColor theme="4"/>
      </patternFill>
    </fill>
    <fill>
      <patternFill patternType="solid">
        <fgColor theme="4" tint="-0.249977111117893"/>
        <bgColor theme="4"/>
      </patternFill>
    </fill>
    <fill>
      <patternFill patternType="solid">
        <fgColor theme="4"/>
        <bgColor theme="6"/>
      </patternFill>
    </fill>
    <fill>
      <patternFill patternType="solid">
        <fgColor theme="8" tint="-0.249977111117893"/>
        <bgColor theme="6"/>
      </patternFill>
    </fill>
    <fill>
      <patternFill patternType="solid">
        <fgColor theme="8" tint="-0.249977111117893"/>
        <bgColor theme="4"/>
      </patternFill>
    </fill>
    <fill>
      <patternFill patternType="solid">
        <fgColor theme="2"/>
        <bgColor indexed="64"/>
      </patternFill>
    </fill>
    <fill>
      <patternFill patternType="solid">
        <fgColor rgb="FFF0C419"/>
        <bgColor indexed="64"/>
      </patternFill>
    </fill>
    <fill>
      <patternFill patternType="solid">
        <fgColor rgb="FFE2F3F7"/>
        <bgColor indexed="64"/>
      </patternFill>
    </fill>
    <fill>
      <patternFill patternType="solid">
        <fgColor rgb="FF5B9BD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19" fillId="0" borderId="0" applyFont="0" applyFill="0" applyBorder="0" applyAlignment="0" applyProtection="0"/>
  </cellStyleXfs>
  <cellXfs count="91">
    <xf numFmtId="0" fontId="0" fillId="0" borderId="0" xfId="0"/>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wrapText="1"/>
    </xf>
    <xf numFmtId="0" fontId="2" fillId="0"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0" xfId="0" applyAlignment="1">
      <alignment horizontal="left"/>
    </xf>
    <xf numFmtId="0" fontId="1" fillId="0" borderId="0" xfId="0" applyFont="1"/>
    <xf numFmtId="0" fontId="1" fillId="0" borderId="0" xfId="0" applyFont="1" applyAlignment="1">
      <alignment horizontal="left"/>
    </xf>
    <xf numFmtId="17" fontId="1" fillId="0" borderId="1" xfId="0" quotePrefix="1" applyNumberFormat="1" applyFont="1" applyBorder="1" applyAlignment="1">
      <alignment horizontal="center" vertical="center" wrapText="1"/>
    </xf>
    <xf numFmtId="0" fontId="6" fillId="0" borderId="0" xfId="0" applyFont="1" applyAlignment="1"/>
    <xf numFmtId="17" fontId="5" fillId="0" borderId="1" xfId="0" quotePrefix="1" applyNumberFormat="1" applyFont="1" applyBorder="1" applyAlignment="1">
      <alignment horizontal="center"/>
    </xf>
    <xf numFmtId="0" fontId="5" fillId="0" borderId="1" xfId="0" quotePrefix="1" applyFont="1" applyBorder="1" applyAlignment="1">
      <alignment horizontal="center"/>
    </xf>
    <xf numFmtId="0" fontId="7" fillId="0" borderId="0" xfId="0" applyFont="1"/>
    <xf numFmtId="0" fontId="5" fillId="4" borderId="1" xfId="0" applyFont="1" applyFill="1" applyBorder="1" applyAlignment="1">
      <alignment horizontal="center"/>
    </xf>
    <xf numFmtId="0" fontId="8" fillId="5" borderId="1" xfId="0" applyFont="1" applyFill="1" applyBorder="1" applyAlignment="1">
      <alignment horizontal="center"/>
    </xf>
    <xf numFmtId="0" fontId="5" fillId="6" borderId="1" xfId="0" applyFont="1" applyFill="1" applyBorder="1" applyAlignment="1">
      <alignment horizontal="center"/>
    </xf>
    <xf numFmtId="0" fontId="9" fillId="0" borderId="1" xfId="0" applyFont="1" applyBorder="1" applyAlignment="1">
      <alignment horizontal="center"/>
    </xf>
    <xf numFmtId="0" fontId="9" fillId="4" borderId="1" xfId="0" applyFont="1" applyFill="1" applyBorder="1" applyAlignment="1">
      <alignment horizontal="center"/>
    </xf>
    <xf numFmtId="0" fontId="9" fillId="6" borderId="1" xfId="0" applyFont="1" applyFill="1" applyBorder="1" applyAlignment="1">
      <alignment horizontal="center"/>
    </xf>
    <xf numFmtId="14" fontId="7" fillId="0" borderId="0" xfId="0" quotePrefix="1" applyNumberFormat="1" applyFont="1"/>
    <xf numFmtId="0" fontId="9" fillId="0" borderId="0" xfId="0" applyFont="1"/>
    <xf numFmtId="0" fontId="9" fillId="0" borderId="1" xfId="0" quotePrefix="1" applyFont="1" applyBorder="1" applyAlignment="1">
      <alignment horizontal="center"/>
    </xf>
    <xf numFmtId="0" fontId="1" fillId="0" borderId="0" xfId="0" quotePrefix="1" applyFont="1"/>
    <xf numFmtId="0" fontId="3" fillId="0" borderId="0" xfId="0" applyFont="1"/>
    <xf numFmtId="0" fontId="13" fillId="0" borderId="0" xfId="0" applyFont="1" applyFill="1" applyBorder="1" applyAlignment="1">
      <alignment horizontal="left"/>
    </xf>
    <xf numFmtId="0" fontId="14" fillId="0" borderId="0" xfId="0" applyFont="1"/>
    <xf numFmtId="0" fontId="11" fillId="0" borderId="1" xfId="0" applyFont="1" applyBorder="1" applyAlignment="1">
      <alignment horizontal="left"/>
    </xf>
    <xf numFmtId="14" fontId="12" fillId="7" borderId="1" xfId="0" applyNumberFormat="1" applyFont="1" applyFill="1" applyBorder="1" applyAlignment="1">
      <alignment horizontal="center"/>
    </xf>
    <xf numFmtId="0" fontId="11" fillId="0" borderId="1" xfId="0" applyFont="1" applyBorder="1" applyAlignment="1">
      <alignment horizontal="center"/>
    </xf>
    <xf numFmtId="0" fontId="12" fillId="8" borderId="1" xfId="0" applyFont="1" applyFill="1" applyBorder="1" applyAlignment="1">
      <alignment horizontal="center"/>
    </xf>
    <xf numFmtId="14" fontId="12" fillId="8" borderId="1" xfId="0" applyNumberFormat="1" applyFont="1" applyFill="1" applyBorder="1" applyAlignment="1">
      <alignment horizontal="center"/>
    </xf>
    <xf numFmtId="0" fontId="0" fillId="0" borderId="1" xfId="0" applyBorder="1" applyAlignment="1">
      <alignment horizontal="left"/>
    </xf>
    <xf numFmtId="0" fontId="10" fillId="5" borderId="1" xfId="0" applyFont="1" applyFill="1" applyBorder="1" applyAlignment="1">
      <alignment horizontal="center" wrapText="1"/>
    </xf>
    <xf numFmtId="0" fontId="7" fillId="0" borderId="0" xfId="0" applyFont="1" applyAlignment="1"/>
    <xf numFmtId="0" fontId="0" fillId="0" borderId="0" xfId="0" quotePrefix="1"/>
    <xf numFmtId="0" fontId="1" fillId="0" borderId="0" xfId="0" applyFont="1" applyAlignment="1">
      <alignment horizontal="left" vertical="center"/>
    </xf>
    <xf numFmtId="0" fontId="1" fillId="0" borderId="0" xfId="0" applyFont="1" applyAlignment="1">
      <alignment horizontal="left" vertical="center" indent="1"/>
    </xf>
    <xf numFmtId="14" fontId="12" fillId="9" borderId="1" xfId="0" applyNumberFormat="1" applyFont="1" applyFill="1" applyBorder="1" applyAlignment="1">
      <alignment horizontal="center"/>
    </xf>
    <xf numFmtId="0" fontId="1" fillId="0" borderId="1" xfId="0" applyFont="1" applyBorder="1" applyAlignment="1">
      <alignment horizontal="left"/>
    </xf>
    <xf numFmtId="14" fontId="12" fillId="10" borderId="1" xfId="0" applyNumberFormat="1" applyFont="1" applyFill="1" applyBorder="1" applyAlignment="1">
      <alignment horizontal="center"/>
    </xf>
    <xf numFmtId="0" fontId="12" fillId="10" borderId="1" xfId="0" applyFont="1" applyFill="1" applyBorder="1" applyAlignment="1">
      <alignment horizontal="center"/>
    </xf>
    <xf numFmtId="0" fontId="12" fillId="11" borderId="1" xfId="0" applyFont="1" applyFill="1" applyBorder="1" applyAlignment="1">
      <alignment horizontal="center"/>
    </xf>
    <xf numFmtId="14" fontId="12" fillId="11" borderId="1" xfId="0" applyNumberFormat="1" applyFont="1" applyFill="1" applyBorder="1" applyAlignment="1">
      <alignment horizontal="center"/>
    </xf>
    <xf numFmtId="14" fontId="1" fillId="0" borderId="1" xfId="0" applyNumberFormat="1" applyFont="1" applyFill="1" applyBorder="1" applyAlignment="1">
      <alignment horizontal="center" vertical="center" wrapText="1"/>
    </xf>
    <xf numFmtId="0" fontId="12" fillId="12" borderId="1" xfId="0" applyFont="1" applyFill="1" applyBorder="1" applyAlignment="1">
      <alignment horizontal="center"/>
    </xf>
    <xf numFmtId="14" fontId="12" fillId="12" borderId="1" xfId="0" applyNumberFormat="1" applyFont="1" applyFill="1" applyBorder="1" applyAlignment="1">
      <alignment horizontal="center"/>
    </xf>
    <xf numFmtId="14" fontId="12" fillId="13" borderId="1" xfId="0" applyNumberFormat="1" applyFont="1" applyFill="1" applyBorder="1" applyAlignment="1">
      <alignment horizontal="center"/>
    </xf>
    <xf numFmtId="17" fontId="1" fillId="0" borderId="1" xfId="0" applyNumberFormat="1"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17" fontId="1" fillId="0" borderId="1" xfId="0" applyNumberFormat="1" applyFont="1" applyFill="1" applyBorder="1" applyAlignment="1">
      <alignment horizontal="center" vertical="center" wrapText="1"/>
    </xf>
    <xf numFmtId="0" fontId="10" fillId="5" borderId="1" xfId="0" applyFont="1" applyFill="1" applyBorder="1" applyAlignment="1">
      <alignment horizontal="center"/>
    </xf>
    <xf numFmtId="14" fontId="1" fillId="3" borderId="1" xfId="0" quotePrefix="1"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14" fontId="14" fillId="14" borderId="0" xfId="0" applyNumberFormat="1" applyFont="1" applyFill="1"/>
    <xf numFmtId="0" fontId="14" fillId="14" borderId="0" xfId="0" applyNumberFormat="1" applyFont="1" applyFill="1"/>
    <xf numFmtId="0" fontId="5" fillId="0" borderId="0" xfId="0" applyFont="1"/>
    <xf numFmtId="0" fontId="16" fillId="0" borderId="0" xfId="0" applyFont="1"/>
    <xf numFmtId="14" fontId="7" fillId="0" borderId="0" xfId="0" applyNumberFormat="1" applyFont="1" applyAlignment="1">
      <alignment horizontal="left"/>
    </xf>
    <xf numFmtId="14" fontId="0" fillId="3" borderId="1" xfId="0" applyNumberFormat="1" applyFont="1" applyFill="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7" fillId="0" borderId="1" xfId="0" applyFont="1" applyBorder="1" applyAlignment="1">
      <alignment horizontal="center" vertical="center" wrapText="1"/>
    </xf>
    <xf numFmtId="9" fontId="0" fillId="0" borderId="0" xfId="1" applyFont="1"/>
    <xf numFmtId="0" fontId="21" fillId="0" borderId="0" xfId="0" applyFont="1" applyAlignment="1">
      <alignment horizontal="center" wrapText="1"/>
    </xf>
    <xf numFmtId="0" fontId="9" fillId="0" borderId="0" xfId="0" applyFont="1" applyAlignment="1">
      <alignment wrapText="1"/>
    </xf>
    <xf numFmtId="0" fontId="0" fillId="0" borderId="0" xfId="0" applyAlignment="1"/>
    <xf numFmtId="0" fontId="22" fillId="0" borderId="0" xfId="0" applyFont="1" applyAlignment="1"/>
    <xf numFmtId="0" fontId="20" fillId="0" borderId="0" xfId="0" applyFont="1" applyAlignment="1">
      <alignment wrapText="1"/>
    </xf>
    <xf numFmtId="0" fontId="21" fillId="0" borderId="0" xfId="0" applyFont="1" applyAlignment="1">
      <alignment wrapText="1"/>
    </xf>
    <xf numFmtId="0" fontId="20" fillId="0" borderId="0" xfId="0" applyFont="1" applyBorder="1" applyAlignment="1">
      <alignment horizontal="center" wrapText="1"/>
    </xf>
    <xf numFmtId="49" fontId="6" fillId="0" borderId="0" xfId="0" applyNumberFormat="1" applyFont="1" applyAlignment="1">
      <alignment horizontal="right"/>
    </xf>
    <xf numFmtId="0" fontId="25" fillId="5" borderId="2" xfId="0" quotePrefix="1" applyFont="1" applyFill="1" applyBorder="1" applyAlignment="1">
      <alignment horizontal="center" vertical="center" wrapText="1"/>
    </xf>
    <xf numFmtId="0" fontId="25" fillId="5" borderId="2" xfId="0" quotePrefix="1" applyNumberFormat="1" applyFont="1" applyFill="1" applyBorder="1" applyAlignment="1">
      <alignment horizontal="center" vertical="center" wrapText="1"/>
    </xf>
    <xf numFmtId="0" fontId="25" fillId="5" borderId="2" xfId="0" applyNumberFormat="1" applyFont="1" applyFill="1" applyBorder="1" applyAlignment="1">
      <alignment horizontal="center" vertical="center" wrapText="1"/>
    </xf>
    <xf numFmtId="0" fontId="21" fillId="0" borderId="1" xfId="0" applyFont="1" applyBorder="1" applyAlignment="1">
      <alignment horizontal="left" vertical="top" wrapText="1"/>
    </xf>
    <xf numFmtId="0" fontId="20" fillId="0" borderId="1"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top" wrapText="1"/>
    </xf>
    <xf numFmtId="0" fontId="0" fillId="0" borderId="0" xfId="0" applyAlignment="1">
      <alignment vertical="top"/>
    </xf>
    <xf numFmtId="0" fontId="21" fillId="0" borderId="1" xfId="0" applyFont="1" applyBorder="1" applyAlignment="1">
      <alignment horizontal="left" vertical="center" wrapText="1"/>
    </xf>
    <xf numFmtId="0" fontId="14" fillId="15" borderId="1" xfId="0" applyFont="1" applyFill="1" applyBorder="1" applyAlignment="1">
      <alignment horizontal="left" wrapText="1"/>
    </xf>
    <xf numFmtId="0" fontId="14" fillId="17" borderId="1" xfId="0" applyFont="1" applyFill="1" applyBorder="1" applyAlignment="1">
      <alignment horizontal="left" wrapText="1"/>
    </xf>
    <xf numFmtId="0" fontId="14" fillId="16" borderId="1" xfId="0" applyFont="1" applyFill="1" applyBorder="1" applyAlignment="1">
      <alignment horizontal="left" wrapText="1"/>
    </xf>
    <xf numFmtId="0" fontId="7" fillId="0" borderId="0" xfId="0" applyFont="1" applyAlignment="1">
      <alignment horizontal="center"/>
    </xf>
  </cellXfs>
  <cellStyles count="2">
    <cellStyle name="Normal" xfId="0" builtinId="0"/>
    <cellStyle name="Percent" xfId="1" builtinId="5"/>
  </cellStyles>
  <dxfs count="17">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9"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bottom style="medium">
          <color indexed="64"/>
        </bottom>
      </border>
    </dxf>
    <dxf>
      <font>
        <b val="0"/>
        <i val="0"/>
        <strike val="0"/>
        <condense val="0"/>
        <extend val="0"/>
        <outline val="0"/>
        <shadow val="0"/>
        <u val="none"/>
        <vertAlign val="baseline"/>
        <sz val="8.5"/>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5BB7DB1C-553A-44C9-9791-285CB541CDE6}"/>
  </tableStyles>
  <colors>
    <mruColors>
      <color rgb="FF1B5092"/>
      <color rgb="FFE2F3F7"/>
      <color rgb="FF5B9BD5"/>
      <color rgb="FF70A8DA"/>
      <color rgb="FFF0C41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955333827546369E-2"/>
          <c:y val="5.1811031039517688E-2"/>
          <c:w val="0.8667249036618514"/>
          <c:h val="0.53569935805502056"/>
        </c:manualLayout>
      </c:layout>
      <c:barChart>
        <c:barDir val="col"/>
        <c:grouping val="stacked"/>
        <c:varyColors val="0"/>
        <c:ser>
          <c:idx val="0"/>
          <c:order val="0"/>
          <c:tx>
            <c:strRef>
              <c:f>Tables!$B$18</c:f>
              <c:strCache>
                <c:ptCount val="1"/>
                <c:pt idx="0">
                  <c:v>January 2025 - February 2025</c:v>
                </c:pt>
              </c:strCache>
            </c:strRef>
          </c:tx>
          <c:spPr>
            <a:solidFill>
              <a:schemeClr val="accent3">
                <a:lumMod val="75000"/>
              </a:schemeClr>
            </a:solidFill>
            <a:ln>
              <a:noFill/>
            </a:ln>
            <a:effectLst/>
          </c:spPr>
          <c:invertIfNegative val="0"/>
          <c:cat>
            <c:strRef>
              <c:f>Tables!$A$19:$A$26</c:f>
              <c:strCache>
                <c:ptCount val="8"/>
                <c:pt idx="0">
                  <c:v>Piping/Casing</c:v>
                </c:pt>
                <c:pt idx="1">
                  <c:v>Supply Container</c:v>
                </c:pt>
                <c:pt idx="2">
                  <c:v>Heavy Equipment</c:v>
                </c:pt>
                <c:pt idx="3">
                  <c:v>Living Quarters/Skids</c:v>
                </c:pt>
                <c:pt idx="4">
                  <c:v>Personnel Basket</c:v>
                </c:pt>
                <c:pt idx="5">
                  <c:v>Tank</c:v>
                </c:pt>
                <c:pt idx="6">
                  <c:v>Other</c:v>
                </c:pt>
                <c:pt idx="7">
                  <c:v>No Load</c:v>
                </c:pt>
              </c:strCache>
            </c:strRef>
          </c:cat>
          <c:val>
            <c:numRef>
              <c:f>Tables!$B$19:$B$26</c:f>
              <c:numCache>
                <c:formatCode>General</c:formatCode>
                <c:ptCount val="8"/>
                <c:pt idx="0">
                  <c:v>13</c:v>
                </c:pt>
                <c:pt idx="1">
                  <c:v>9</c:v>
                </c:pt>
                <c:pt idx="2">
                  <c:v>19</c:v>
                </c:pt>
                <c:pt idx="3">
                  <c:v>1</c:v>
                </c:pt>
                <c:pt idx="4">
                  <c:v>1</c:v>
                </c:pt>
                <c:pt idx="5">
                  <c:v>9</c:v>
                </c:pt>
                <c:pt idx="6">
                  <c:v>5</c:v>
                </c:pt>
                <c:pt idx="7">
                  <c:v>2</c:v>
                </c:pt>
              </c:numCache>
            </c:numRef>
          </c:val>
          <c:extLst>
            <c:ext xmlns:c16="http://schemas.microsoft.com/office/drawing/2014/chart" uri="{C3380CC4-5D6E-409C-BE32-E72D297353CC}">
              <c16:uniqueId val="{00000000-427B-4F64-BB72-119BCE71541C}"/>
            </c:ext>
          </c:extLst>
        </c:ser>
        <c:ser>
          <c:idx val="1"/>
          <c:order val="1"/>
          <c:tx>
            <c:strRef>
              <c:f>Tables!$C$18</c:f>
              <c:strCache>
                <c:ptCount val="1"/>
                <c:pt idx="0">
                  <c:v>March 2025</c:v>
                </c:pt>
              </c:strCache>
            </c:strRef>
          </c:tx>
          <c:spPr>
            <a:solidFill>
              <a:schemeClr val="accent5">
                <a:lumMod val="60000"/>
                <a:lumOff val="40000"/>
              </a:schemeClr>
            </a:solidFill>
            <a:ln>
              <a:noFill/>
            </a:ln>
            <a:effectLst/>
          </c:spPr>
          <c:invertIfNegative val="0"/>
          <c:cat>
            <c:strRef>
              <c:f>Tables!$A$19:$A$26</c:f>
              <c:strCache>
                <c:ptCount val="8"/>
                <c:pt idx="0">
                  <c:v>Piping/Casing</c:v>
                </c:pt>
                <c:pt idx="1">
                  <c:v>Supply Container</c:v>
                </c:pt>
                <c:pt idx="2">
                  <c:v>Heavy Equipment</c:v>
                </c:pt>
                <c:pt idx="3">
                  <c:v>Living Quarters/Skids</c:v>
                </c:pt>
                <c:pt idx="4">
                  <c:v>Personnel Basket</c:v>
                </c:pt>
                <c:pt idx="5">
                  <c:v>Tank</c:v>
                </c:pt>
                <c:pt idx="6">
                  <c:v>Other</c:v>
                </c:pt>
                <c:pt idx="7">
                  <c:v>No Load</c:v>
                </c:pt>
              </c:strCache>
            </c:strRef>
          </c:cat>
          <c:val>
            <c:numRef>
              <c:f>Tables!$C$19:$C$26</c:f>
              <c:numCache>
                <c:formatCode>General</c:formatCode>
                <c:ptCount val="8"/>
                <c:pt idx="0">
                  <c:v>9</c:v>
                </c:pt>
                <c:pt idx="1">
                  <c:v>4</c:v>
                </c:pt>
                <c:pt idx="2">
                  <c:v>10</c:v>
                </c:pt>
                <c:pt idx="3">
                  <c:v>1</c:v>
                </c:pt>
                <c:pt idx="4">
                  <c:v>0</c:v>
                </c:pt>
                <c:pt idx="5">
                  <c:v>3</c:v>
                </c:pt>
                <c:pt idx="6">
                  <c:v>4</c:v>
                </c:pt>
                <c:pt idx="7">
                  <c:v>3</c:v>
                </c:pt>
              </c:numCache>
            </c:numRef>
          </c:val>
          <c:extLst>
            <c:ext xmlns:c16="http://schemas.microsoft.com/office/drawing/2014/chart" uri="{C3380CC4-5D6E-409C-BE32-E72D297353CC}">
              <c16:uniqueId val="{00000001-427B-4F64-BB72-119BCE71541C}"/>
            </c:ext>
          </c:extLst>
        </c:ser>
        <c:dLbls>
          <c:showLegendKey val="0"/>
          <c:showVal val="0"/>
          <c:showCatName val="0"/>
          <c:showSerName val="0"/>
          <c:showPercent val="0"/>
          <c:showBubbleSize val="0"/>
        </c:dLbls>
        <c:gapWidth val="150"/>
        <c:overlap val="100"/>
        <c:axId val="670940655"/>
        <c:axId val="670939215"/>
      </c:barChart>
      <c:catAx>
        <c:axId val="670940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70939215"/>
        <c:crosses val="autoZero"/>
        <c:auto val="1"/>
        <c:lblAlgn val="ctr"/>
        <c:lblOffset val="100"/>
        <c:noMultiLvlLbl val="0"/>
      </c:catAx>
      <c:valAx>
        <c:axId val="67093921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70940655"/>
        <c:crosses val="autoZero"/>
        <c:crossBetween val="between"/>
        <c:minorUnit val="1"/>
      </c:valAx>
      <c:spPr>
        <a:noFill/>
        <a:ln>
          <a:noFill/>
        </a:ln>
        <a:effectLst/>
      </c:spPr>
    </c:plotArea>
    <c:legend>
      <c:legendPos val="b"/>
      <c:layout>
        <c:manualLayout>
          <c:xMode val="edge"/>
          <c:yMode val="edge"/>
          <c:x val="0.13559973501424125"/>
          <c:y val="0.9101138172945773"/>
          <c:w val="0.70357817038667703"/>
          <c:h val="7.286635049111024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14479215548256"/>
          <c:y val="4.7447884595332716E-2"/>
          <c:w val="0.52577403996558736"/>
          <c:h val="0.78832469568991836"/>
        </c:manualLayout>
      </c:layout>
      <c:barChart>
        <c:barDir val="bar"/>
        <c:grouping val="stacked"/>
        <c:varyColors val="0"/>
        <c:ser>
          <c:idx val="0"/>
          <c:order val="0"/>
          <c:tx>
            <c:strRef>
              <c:f>Tables!$B$5</c:f>
              <c:strCache>
                <c:ptCount val="1"/>
                <c:pt idx="0">
                  <c:v>January 2025 - February 2025</c:v>
                </c:pt>
              </c:strCache>
            </c:strRef>
          </c:tx>
          <c:spPr>
            <a:solidFill>
              <a:schemeClr val="accent3">
                <a:lumMod val="75000"/>
              </a:schemeClr>
            </a:solidFill>
            <a:ln>
              <a:noFill/>
            </a:ln>
            <a:effectLst/>
          </c:spPr>
          <c:invertIfNegative val="0"/>
          <c:cat>
            <c:strRef>
              <c:f>Tables!$A$6:$A$15</c:f>
              <c:strCache>
                <c:ptCount val="10"/>
                <c:pt idx="0">
                  <c:v>Load Shift</c:v>
                </c:pt>
                <c:pt idx="1">
                  <c:v>Load Snag or Contact</c:v>
                </c:pt>
                <c:pt idx="2">
                  <c:v>Crane Boom Contact or Failure</c:v>
                </c:pt>
                <c:pt idx="3">
                  <c:v>Lifting Device Component</c:v>
                </c:pt>
                <c:pt idx="4">
                  <c:v>Rigging Equipment Failure</c:v>
                </c:pt>
                <c:pt idx="5">
                  <c:v>Human Error</c:v>
                </c:pt>
                <c:pt idx="6">
                  <c:v>Environmental Factors</c:v>
                </c:pt>
                <c:pt idx="7">
                  <c:v>Rigging Equipment Snag or Contact</c:v>
                </c:pt>
                <c:pt idx="8">
                  <c:v>Maintenance Issue</c:v>
                </c:pt>
                <c:pt idx="9">
                  <c:v>Other</c:v>
                </c:pt>
              </c:strCache>
            </c:strRef>
          </c:cat>
          <c:val>
            <c:numRef>
              <c:f>Tables!$B$6:$B$15</c:f>
              <c:numCache>
                <c:formatCode>General</c:formatCode>
                <c:ptCount val="10"/>
                <c:pt idx="0">
                  <c:v>3</c:v>
                </c:pt>
                <c:pt idx="1">
                  <c:v>15</c:v>
                </c:pt>
                <c:pt idx="2">
                  <c:v>3</c:v>
                </c:pt>
                <c:pt idx="3">
                  <c:v>7</c:v>
                </c:pt>
                <c:pt idx="4">
                  <c:v>5</c:v>
                </c:pt>
                <c:pt idx="5">
                  <c:v>5</c:v>
                </c:pt>
                <c:pt idx="6">
                  <c:v>10</c:v>
                </c:pt>
                <c:pt idx="7">
                  <c:v>10</c:v>
                </c:pt>
                <c:pt idx="8">
                  <c:v>1</c:v>
                </c:pt>
                <c:pt idx="9">
                  <c:v>0</c:v>
                </c:pt>
              </c:numCache>
            </c:numRef>
          </c:val>
          <c:extLst>
            <c:ext xmlns:c16="http://schemas.microsoft.com/office/drawing/2014/chart" uri="{C3380CC4-5D6E-409C-BE32-E72D297353CC}">
              <c16:uniqueId val="{00000000-8E21-4F58-BEBE-A2E8424C2A62}"/>
            </c:ext>
          </c:extLst>
        </c:ser>
        <c:ser>
          <c:idx val="1"/>
          <c:order val="1"/>
          <c:tx>
            <c:strRef>
              <c:f>Tables!$C$5</c:f>
              <c:strCache>
                <c:ptCount val="1"/>
                <c:pt idx="0">
                  <c:v>March 2025</c:v>
                </c:pt>
              </c:strCache>
            </c:strRef>
          </c:tx>
          <c:spPr>
            <a:solidFill>
              <a:schemeClr val="accent1">
                <a:lumMod val="75000"/>
              </a:schemeClr>
            </a:solidFill>
            <a:ln>
              <a:noFill/>
            </a:ln>
            <a:effectLst/>
          </c:spPr>
          <c:invertIfNegative val="0"/>
          <c:cat>
            <c:strRef>
              <c:f>Tables!$A$6:$A$15</c:f>
              <c:strCache>
                <c:ptCount val="10"/>
                <c:pt idx="0">
                  <c:v>Load Shift</c:v>
                </c:pt>
                <c:pt idx="1">
                  <c:v>Load Snag or Contact</c:v>
                </c:pt>
                <c:pt idx="2">
                  <c:v>Crane Boom Contact or Failure</c:v>
                </c:pt>
                <c:pt idx="3">
                  <c:v>Lifting Device Component</c:v>
                </c:pt>
                <c:pt idx="4">
                  <c:v>Rigging Equipment Failure</c:v>
                </c:pt>
                <c:pt idx="5">
                  <c:v>Human Error</c:v>
                </c:pt>
                <c:pt idx="6">
                  <c:v>Environmental Factors</c:v>
                </c:pt>
                <c:pt idx="7">
                  <c:v>Rigging Equipment Snag or Contact</c:v>
                </c:pt>
                <c:pt idx="8">
                  <c:v>Maintenance Issue</c:v>
                </c:pt>
                <c:pt idx="9">
                  <c:v>Other</c:v>
                </c:pt>
              </c:strCache>
            </c:strRef>
          </c:cat>
          <c:val>
            <c:numRef>
              <c:f>Tables!$C$6:$C$15</c:f>
              <c:numCache>
                <c:formatCode>General</c:formatCode>
                <c:ptCount val="10"/>
                <c:pt idx="0">
                  <c:v>3</c:v>
                </c:pt>
                <c:pt idx="1">
                  <c:v>10</c:v>
                </c:pt>
                <c:pt idx="2">
                  <c:v>4</c:v>
                </c:pt>
                <c:pt idx="3">
                  <c:v>2</c:v>
                </c:pt>
                <c:pt idx="4">
                  <c:v>6</c:v>
                </c:pt>
                <c:pt idx="5">
                  <c:v>3</c:v>
                </c:pt>
                <c:pt idx="6">
                  <c:v>2</c:v>
                </c:pt>
                <c:pt idx="7">
                  <c:v>2</c:v>
                </c:pt>
                <c:pt idx="8">
                  <c:v>0</c:v>
                </c:pt>
                <c:pt idx="9">
                  <c:v>2</c:v>
                </c:pt>
              </c:numCache>
            </c:numRef>
          </c:val>
          <c:extLst>
            <c:ext xmlns:c16="http://schemas.microsoft.com/office/drawing/2014/chart" uri="{C3380CC4-5D6E-409C-BE32-E72D297353CC}">
              <c16:uniqueId val="{00000001-8E21-4F58-BEBE-A2E8424C2A62}"/>
            </c:ext>
          </c:extLst>
        </c:ser>
        <c:dLbls>
          <c:showLegendKey val="0"/>
          <c:showVal val="0"/>
          <c:showCatName val="0"/>
          <c:showSerName val="0"/>
          <c:showPercent val="0"/>
          <c:showBubbleSize val="0"/>
        </c:dLbls>
        <c:gapWidth val="150"/>
        <c:overlap val="100"/>
        <c:axId val="1619240975"/>
        <c:axId val="1434021103"/>
      </c:barChart>
      <c:catAx>
        <c:axId val="16192409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34021103"/>
        <c:crosses val="autoZero"/>
        <c:auto val="1"/>
        <c:lblAlgn val="ctr"/>
        <c:lblOffset val="100"/>
        <c:noMultiLvlLbl val="0"/>
      </c:catAx>
      <c:valAx>
        <c:axId val="143402110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19240975"/>
        <c:crosses val="autoZero"/>
        <c:crossBetween val="between"/>
        <c:minorUnit val="1"/>
      </c:valAx>
      <c:spPr>
        <a:noFill/>
        <a:ln>
          <a:noFill/>
        </a:ln>
        <a:effectLst/>
      </c:spPr>
    </c:plotArea>
    <c:legend>
      <c:legendPos val="b"/>
      <c:layout>
        <c:manualLayout>
          <c:xMode val="edge"/>
          <c:yMode val="edge"/>
          <c:x val="0.115922933286407"/>
          <c:y val="0.9228966780706882"/>
          <c:w val="0.72267005904895976"/>
          <c:h val="7.278987787519067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Tables!$B$29</c:f>
              <c:strCache>
                <c:ptCount val="1"/>
                <c:pt idx="0">
                  <c:v>January 2025 - February 2025</c:v>
                </c:pt>
              </c:strCache>
            </c:strRef>
          </c:tx>
          <c:spPr>
            <a:solidFill>
              <a:schemeClr val="bg2">
                <a:lumMod val="50000"/>
              </a:schemeClr>
            </a:solidFill>
            <a:ln>
              <a:noFill/>
            </a:ln>
            <a:effectLst/>
          </c:spPr>
          <c:invertIfNegative val="0"/>
          <c:cat>
            <c:strRef>
              <c:f>Tables!$A$30:$A$35</c:f>
              <c:strCache>
                <c:ptCount val="6"/>
                <c:pt idx="0">
                  <c:v>Production</c:v>
                </c:pt>
                <c:pt idx="1">
                  <c:v>Drilling</c:v>
                </c:pt>
                <c:pt idx="2">
                  <c:v>Workover</c:v>
                </c:pt>
                <c:pt idx="3">
                  <c:v>Completion</c:v>
                </c:pt>
                <c:pt idx="4">
                  <c:v>Decommissioning</c:v>
                </c:pt>
                <c:pt idx="5">
                  <c:v>Other</c:v>
                </c:pt>
              </c:strCache>
            </c:strRef>
          </c:cat>
          <c:val>
            <c:numRef>
              <c:f>Tables!$B$30:$B$35</c:f>
              <c:numCache>
                <c:formatCode>General</c:formatCode>
                <c:ptCount val="6"/>
                <c:pt idx="0">
                  <c:v>22</c:v>
                </c:pt>
                <c:pt idx="1">
                  <c:v>21</c:v>
                </c:pt>
                <c:pt idx="2">
                  <c:v>9</c:v>
                </c:pt>
                <c:pt idx="3">
                  <c:v>1</c:v>
                </c:pt>
                <c:pt idx="4">
                  <c:v>2</c:v>
                </c:pt>
                <c:pt idx="5">
                  <c:v>4</c:v>
                </c:pt>
              </c:numCache>
            </c:numRef>
          </c:val>
          <c:extLst>
            <c:ext xmlns:c16="http://schemas.microsoft.com/office/drawing/2014/chart" uri="{C3380CC4-5D6E-409C-BE32-E72D297353CC}">
              <c16:uniqueId val="{00000000-BCAE-419D-842D-1F205EE88EDA}"/>
            </c:ext>
          </c:extLst>
        </c:ser>
        <c:ser>
          <c:idx val="1"/>
          <c:order val="1"/>
          <c:tx>
            <c:strRef>
              <c:f>Tables!$C$29</c:f>
              <c:strCache>
                <c:ptCount val="1"/>
                <c:pt idx="0">
                  <c:v>March 2025</c:v>
                </c:pt>
              </c:strCache>
            </c:strRef>
          </c:tx>
          <c:spPr>
            <a:solidFill>
              <a:schemeClr val="accent2"/>
            </a:solidFill>
            <a:ln>
              <a:noFill/>
            </a:ln>
            <a:effectLst/>
          </c:spPr>
          <c:invertIfNegative val="0"/>
          <c:cat>
            <c:strRef>
              <c:f>Tables!$A$30:$A$35</c:f>
              <c:strCache>
                <c:ptCount val="6"/>
                <c:pt idx="0">
                  <c:v>Production</c:v>
                </c:pt>
                <c:pt idx="1">
                  <c:v>Drilling</c:v>
                </c:pt>
                <c:pt idx="2">
                  <c:v>Workover</c:v>
                </c:pt>
                <c:pt idx="3">
                  <c:v>Completion</c:v>
                </c:pt>
                <c:pt idx="4">
                  <c:v>Decommissioning</c:v>
                </c:pt>
                <c:pt idx="5">
                  <c:v>Other</c:v>
                </c:pt>
              </c:strCache>
            </c:strRef>
          </c:cat>
          <c:val>
            <c:numRef>
              <c:f>Tables!$C$30:$C$35</c:f>
              <c:numCache>
                <c:formatCode>General</c:formatCode>
                <c:ptCount val="6"/>
                <c:pt idx="0">
                  <c:v>8</c:v>
                </c:pt>
                <c:pt idx="1">
                  <c:v>13</c:v>
                </c:pt>
                <c:pt idx="2">
                  <c:v>4</c:v>
                </c:pt>
                <c:pt idx="3">
                  <c:v>2</c:v>
                </c:pt>
                <c:pt idx="4">
                  <c:v>3</c:v>
                </c:pt>
                <c:pt idx="5">
                  <c:v>4</c:v>
                </c:pt>
              </c:numCache>
            </c:numRef>
          </c:val>
          <c:extLst>
            <c:ext xmlns:c16="http://schemas.microsoft.com/office/drawing/2014/chart" uri="{C3380CC4-5D6E-409C-BE32-E72D297353CC}">
              <c16:uniqueId val="{00000001-BCAE-419D-842D-1F205EE88EDA}"/>
            </c:ext>
          </c:extLst>
        </c:ser>
        <c:dLbls>
          <c:showLegendKey val="0"/>
          <c:showVal val="0"/>
          <c:showCatName val="0"/>
          <c:showSerName val="0"/>
          <c:showPercent val="0"/>
          <c:showBubbleSize val="0"/>
        </c:dLbls>
        <c:gapWidth val="150"/>
        <c:overlap val="100"/>
        <c:axId val="1628150079"/>
        <c:axId val="1628152959"/>
      </c:barChart>
      <c:catAx>
        <c:axId val="1628150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28152959"/>
        <c:crosses val="autoZero"/>
        <c:auto val="1"/>
        <c:lblAlgn val="ctr"/>
        <c:lblOffset val="100"/>
        <c:noMultiLvlLbl val="0"/>
      </c:catAx>
      <c:valAx>
        <c:axId val="16281529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281500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Tables!$B$38</c:f>
              <c:strCache>
                <c:ptCount val="1"/>
                <c:pt idx="0">
                  <c:v>January 2025 - February 2025</c:v>
                </c:pt>
              </c:strCache>
            </c:strRef>
          </c:tx>
          <c:spPr>
            <a:solidFill>
              <a:schemeClr val="accent3">
                <a:lumMod val="75000"/>
              </a:schemeClr>
            </a:solidFill>
            <a:ln>
              <a:noFill/>
            </a:ln>
            <a:effectLst/>
          </c:spPr>
          <c:invertIfNegative val="0"/>
          <c:cat>
            <c:strRef>
              <c:f>Tables!$A$39:$A$40</c:f>
              <c:strCache>
                <c:ptCount val="2"/>
                <c:pt idx="0">
                  <c:v>Yes</c:v>
                </c:pt>
                <c:pt idx="1">
                  <c:v>No</c:v>
                </c:pt>
              </c:strCache>
            </c:strRef>
          </c:cat>
          <c:val>
            <c:numRef>
              <c:f>Tables!$B$39:$B$40</c:f>
              <c:numCache>
                <c:formatCode>General</c:formatCode>
                <c:ptCount val="2"/>
                <c:pt idx="0">
                  <c:v>20</c:v>
                </c:pt>
                <c:pt idx="1">
                  <c:v>39</c:v>
                </c:pt>
              </c:numCache>
            </c:numRef>
          </c:val>
          <c:extLst>
            <c:ext xmlns:c16="http://schemas.microsoft.com/office/drawing/2014/chart" uri="{C3380CC4-5D6E-409C-BE32-E72D297353CC}">
              <c16:uniqueId val="{00000000-820A-4CD9-9857-339383112F1E}"/>
            </c:ext>
          </c:extLst>
        </c:ser>
        <c:ser>
          <c:idx val="1"/>
          <c:order val="1"/>
          <c:tx>
            <c:strRef>
              <c:f>Tables!$C$38</c:f>
              <c:strCache>
                <c:ptCount val="1"/>
                <c:pt idx="0">
                  <c:v>March 2025</c:v>
                </c:pt>
              </c:strCache>
            </c:strRef>
          </c:tx>
          <c:spPr>
            <a:solidFill>
              <a:schemeClr val="accent5"/>
            </a:solidFill>
            <a:ln>
              <a:noFill/>
            </a:ln>
            <a:effectLst/>
          </c:spPr>
          <c:invertIfNegative val="0"/>
          <c:cat>
            <c:strRef>
              <c:f>Tables!$A$39:$A$40</c:f>
              <c:strCache>
                <c:ptCount val="2"/>
                <c:pt idx="0">
                  <c:v>Yes</c:v>
                </c:pt>
                <c:pt idx="1">
                  <c:v>No</c:v>
                </c:pt>
              </c:strCache>
            </c:strRef>
          </c:cat>
          <c:val>
            <c:numRef>
              <c:f>Tables!$C$39:$C$40</c:f>
              <c:numCache>
                <c:formatCode>General</c:formatCode>
                <c:ptCount val="2"/>
                <c:pt idx="0">
                  <c:v>11</c:v>
                </c:pt>
                <c:pt idx="1">
                  <c:v>23</c:v>
                </c:pt>
              </c:numCache>
            </c:numRef>
          </c:val>
          <c:extLst>
            <c:ext xmlns:c16="http://schemas.microsoft.com/office/drawing/2014/chart" uri="{C3380CC4-5D6E-409C-BE32-E72D297353CC}">
              <c16:uniqueId val="{00000001-820A-4CD9-9857-339383112F1E}"/>
            </c:ext>
          </c:extLst>
        </c:ser>
        <c:dLbls>
          <c:showLegendKey val="0"/>
          <c:showVal val="0"/>
          <c:showCatName val="0"/>
          <c:showSerName val="0"/>
          <c:showPercent val="0"/>
          <c:showBubbleSize val="0"/>
        </c:dLbls>
        <c:gapWidth val="150"/>
        <c:overlap val="100"/>
        <c:axId val="1564788335"/>
        <c:axId val="1564777775"/>
      </c:barChart>
      <c:catAx>
        <c:axId val="1564788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64777775"/>
        <c:crosses val="autoZero"/>
        <c:auto val="1"/>
        <c:lblAlgn val="ctr"/>
        <c:lblOffset val="100"/>
        <c:noMultiLvlLbl val="0"/>
      </c:catAx>
      <c:valAx>
        <c:axId val="15647777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64788335"/>
        <c:crosses val="autoZero"/>
        <c:crossBetween val="between"/>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62234</xdr:colOff>
      <xdr:row>3</xdr:row>
      <xdr:rowOff>200025</xdr:rowOff>
    </xdr:to>
    <xdr:pic>
      <xdr:nvPicPr>
        <xdr:cNvPr id="2" name="Picture 1">
          <a:extLst>
            <a:ext uri="{FF2B5EF4-FFF2-40B4-BE49-F238E27FC236}">
              <a16:creationId xmlns:a16="http://schemas.microsoft.com/office/drawing/2014/main" id="{4DF2FD41-60C5-5E32-BE2C-045375345B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19684" cy="10477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1050924</xdr:colOff>
      <xdr:row>20</xdr:row>
      <xdr:rowOff>19048</xdr:rowOff>
    </xdr:from>
    <xdr:to>
      <xdr:col>8</xdr:col>
      <xdr:colOff>256878</xdr:colOff>
      <xdr:row>38</xdr:row>
      <xdr:rowOff>102741</xdr:rowOff>
    </xdr:to>
    <xdr:graphicFrame macro="">
      <xdr:nvGraphicFramePr>
        <xdr:cNvPr id="2" name="Chart 1">
          <a:extLst>
            <a:ext uri="{FF2B5EF4-FFF2-40B4-BE49-F238E27FC236}">
              <a16:creationId xmlns:a16="http://schemas.microsoft.com/office/drawing/2014/main" id="{363F3F34-BBBC-4AF7-8C73-6D2341BE87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75138</xdr:colOff>
      <xdr:row>20</xdr:row>
      <xdr:rowOff>15875</xdr:rowOff>
    </xdr:from>
    <xdr:to>
      <xdr:col>2</xdr:col>
      <xdr:colOff>910166</xdr:colOff>
      <xdr:row>38</xdr:row>
      <xdr:rowOff>105833</xdr:rowOff>
    </xdr:to>
    <xdr:graphicFrame macro="">
      <xdr:nvGraphicFramePr>
        <xdr:cNvPr id="5" name="Chart 4">
          <a:extLst>
            <a:ext uri="{FF2B5EF4-FFF2-40B4-BE49-F238E27FC236}">
              <a16:creationId xmlns:a16="http://schemas.microsoft.com/office/drawing/2014/main" id="{2085A94F-A0AC-4C59-A7BD-74B9D14A6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406399</xdr:colOff>
      <xdr:row>20</xdr:row>
      <xdr:rowOff>12699</xdr:rowOff>
    </xdr:from>
    <xdr:to>
      <xdr:col>14</xdr:col>
      <xdr:colOff>819911</xdr:colOff>
      <xdr:row>38</xdr:row>
      <xdr:rowOff>96392</xdr:rowOff>
    </xdr:to>
    <xdr:graphicFrame macro="">
      <xdr:nvGraphicFramePr>
        <xdr:cNvPr id="6" name="Chart 5">
          <a:extLst>
            <a:ext uri="{FF2B5EF4-FFF2-40B4-BE49-F238E27FC236}">
              <a16:creationId xmlns:a16="http://schemas.microsoft.com/office/drawing/2014/main" id="{AD199F97-AC0C-4601-8536-1F8622BB71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15876</xdr:colOff>
      <xdr:row>1</xdr:row>
      <xdr:rowOff>9525</xdr:rowOff>
    </xdr:from>
    <xdr:to>
      <xdr:col>21</xdr:col>
      <xdr:colOff>371474</xdr:colOff>
      <xdr:row>7</xdr:row>
      <xdr:rowOff>66675</xdr:rowOff>
    </xdr:to>
    <xdr:sp macro="" textlink="">
      <xdr:nvSpPr>
        <xdr:cNvPr id="7" name="TextBox 6">
          <a:extLst>
            <a:ext uri="{FF2B5EF4-FFF2-40B4-BE49-F238E27FC236}">
              <a16:creationId xmlns:a16="http://schemas.microsoft.com/office/drawing/2014/main" id="{7B099768-B12B-5600-1A53-01B854782FC4}"/>
            </a:ext>
          </a:extLst>
        </xdr:cNvPr>
        <xdr:cNvSpPr txBox="1"/>
      </xdr:nvSpPr>
      <xdr:spPr>
        <a:xfrm>
          <a:off x="6959601" y="323850"/>
          <a:ext cx="9699623" cy="20288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latin typeface="Arial" panose="020B0604020202020204" pitchFamily="34" charset="0"/>
              <a:cs typeface="Arial" panose="020B0604020202020204" pitchFamily="34" charset="0"/>
            </a:rPr>
            <a:t>- While ~24% of lifting incidents in February were linked to sea swells or wind conditions, </a:t>
          </a:r>
          <a:r>
            <a:rPr lang="en-US" sz="1600" baseline="0">
              <a:latin typeface="Arial" panose="020B0604020202020204" pitchFamily="34" charset="0"/>
              <a:cs typeface="Arial" panose="020B0604020202020204" pitchFamily="34" charset="0"/>
            </a:rPr>
            <a:t>a common failure in March involved the load getting caught on or striking nearby objects (&gt;29% of March incidents).</a:t>
          </a:r>
        </a:p>
        <a:p>
          <a:endParaRPr lang="en-US" sz="1600" baseline="0">
            <a:latin typeface="Arial" panose="020B0604020202020204" pitchFamily="34" charset="0"/>
            <a:cs typeface="Arial" panose="020B0604020202020204" pitchFamily="34" charset="0"/>
          </a:endParaRPr>
        </a:p>
        <a:p>
          <a:r>
            <a:rPr lang="en-US" sz="1600">
              <a:latin typeface="Arial" panose="020B0604020202020204" pitchFamily="34" charset="0"/>
              <a:cs typeface="Arial" panose="020B0604020202020204" pitchFamily="34" charset="0"/>
            </a:rPr>
            <a:t>- March</a:t>
          </a:r>
          <a:r>
            <a:rPr lang="en-US" sz="1600" baseline="0">
              <a:latin typeface="Arial" panose="020B0604020202020204" pitchFamily="34" charset="0"/>
              <a:cs typeface="Arial" panose="020B0604020202020204" pitchFamily="34" charset="0"/>
            </a:rPr>
            <a:t> had more incidents involving components of the crane boom than January and February combined (4 in March in comparison to 3 total for January and February).     </a:t>
          </a:r>
        </a:p>
        <a:p>
          <a:endParaRPr lang="en-US" sz="1600" baseline="0">
            <a:latin typeface="Arial" panose="020B0604020202020204" pitchFamily="34" charset="0"/>
            <a:cs typeface="Arial" panose="020B0604020202020204" pitchFamily="34" charset="0"/>
          </a:endParaRPr>
        </a:p>
        <a:p>
          <a:r>
            <a:rPr lang="en-US" sz="1600" baseline="0">
              <a:latin typeface="Arial" panose="020B0604020202020204" pitchFamily="34" charset="0"/>
              <a:cs typeface="Arial" panose="020B0604020202020204" pitchFamily="34" charset="0"/>
            </a:rPr>
            <a:t>- Several incidents in March were attributed to a lack of effective communication or coordination, making it harder for personnel to stay aware of lift movements and changes in real-time. </a:t>
          </a:r>
          <a:endParaRPr lang="en-US" sz="1600" u="sng">
            <a:latin typeface="Arial" panose="020B0604020202020204" pitchFamily="34" charset="0"/>
            <a:cs typeface="Arial" panose="020B0604020202020204" pitchFamily="34" charset="0"/>
          </a:endParaRPr>
        </a:p>
      </xdr:txBody>
    </xdr:sp>
    <xdr:clientData/>
  </xdr:twoCellAnchor>
  <xdr:twoCellAnchor>
    <xdr:from>
      <xdr:col>15</xdr:col>
      <xdr:colOff>87840</xdr:colOff>
      <xdr:row>20</xdr:row>
      <xdr:rowOff>12700</xdr:rowOff>
    </xdr:from>
    <xdr:to>
      <xdr:col>21</xdr:col>
      <xdr:colOff>504527</xdr:colOff>
      <xdr:row>38</xdr:row>
      <xdr:rowOff>86868</xdr:rowOff>
    </xdr:to>
    <xdr:graphicFrame macro="">
      <xdr:nvGraphicFramePr>
        <xdr:cNvPr id="4" name="Chart 3">
          <a:extLst>
            <a:ext uri="{FF2B5EF4-FFF2-40B4-BE49-F238E27FC236}">
              <a16:creationId xmlns:a16="http://schemas.microsoft.com/office/drawing/2014/main" id="{86E6E798-CA3C-4872-A969-B8A651908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D333505-CB7E-4C88-AFD5-58FA5DA2FC5D}" name="Lifting_Incidents" displayName="Lifting_Incidents" ref="A1:L94" totalsRowShown="0" headerRowDxfId="16" dataDxfId="14" headerRowBorderDxfId="15" tableBorderDxfId="13" totalsRowBorderDxfId="12">
  <autoFilter ref="A1:L94" xr:uid="{BCD80083-61A0-43C6-A358-C34AAF267BC0}"/>
  <tableColumns count="12">
    <tableColumn id="3" xr3:uid="{7D0527E6-60C0-408D-9BCF-62C3C9557DB1}" name="Month-Year" dataDxfId="11">
      <calculatedColumnFormula>IF(Lifting_Incidents[[#This Row],[Date]]="","",TEXT(B2, "mmmm yyyy"))</calculatedColumnFormula>
    </tableColumn>
    <tableColumn id="2" xr3:uid="{43EE8B7E-A8EA-4056-BF02-3CFC8412ED76}" name="Date" dataDxfId="10"/>
    <tableColumn id="5" xr3:uid="{5889260F-F869-4372-B0E5-0A463F136365}" name="Region/District" dataDxfId="9"/>
    <tableColumn id="7" xr3:uid="{48951768-8A64-45D4-8626-CFA2861F2AFC}" name="Operation Type" dataDxfId="8"/>
    <tableColumn id="13" xr3:uid="{5EEBB861-A72A-44D5-ADB1-72B2B280842A}" name="Short Description" dataDxfId="7"/>
    <tableColumn id="1" xr3:uid="{B2A41930-8B59-465B-8058-F931D4526BD7}" name="Type of Lifting Failure" dataDxfId="6"/>
    <tableColumn id="6" xr3:uid="{340CFB39-7556-47DC-80C2-8C6572FAFD7B}" name="Item Lifted" dataDxfId="5"/>
    <tableColumn id="8" xr3:uid="{583D3F82-689C-49E6-B57A-FA652A5667C6}" name="Item Lifted Category" dataDxfId="4"/>
    <tableColumn id="4" xr3:uid="{ABF13233-EBAC-430D-A11B-042B13E52272}" name="Dropped Object? (Y/N)" dataDxfId="3"/>
    <tableColumn id="20" xr3:uid="{806E9EE9-8CCD-4F06-B6CD-4737CFB65625}" name="Crane? (Y/N)" dataDxfId="2"/>
    <tableColumn id="21" xr3:uid="{694F0915-A41E-4E0E-B320-34291D0EA0EF}" name="Other Lifting Device? (Y/N)" dataDxfId="1"/>
    <tableColumn id="22" xr3:uid="{84B0C654-435D-4C21-892D-46F52C61A60A}" name="Other Lifting Device Name" dataDxfId="0"/>
  </tableColumns>
  <tableStyleInfo name="TableStyleLight10"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B963B-0411-4D64-8015-5AC20BC5A171}">
  <sheetPr>
    <tabColor rgb="FF1B5092"/>
  </sheetPr>
  <dimension ref="A1:K30"/>
  <sheetViews>
    <sheetView showGridLines="0" tabSelected="1" zoomScale="85" zoomScaleNormal="85" workbookViewId="0">
      <selection activeCell="K6" sqref="K6"/>
    </sheetView>
  </sheetViews>
  <sheetFormatPr defaultRowHeight="12.75" x14ac:dyDescent="0.2"/>
  <cols>
    <col min="1" max="1" width="36.85546875" customWidth="1"/>
    <col min="2" max="2" width="20.5703125" customWidth="1"/>
    <col min="8" max="8" width="28.42578125" customWidth="1"/>
    <col min="11" max="11" width="46.7109375" customWidth="1"/>
  </cols>
  <sheetData>
    <row r="1" spans="1:11" x14ac:dyDescent="0.2">
      <c r="A1" s="72"/>
      <c r="C1" s="72"/>
      <c r="D1" s="72"/>
      <c r="E1" s="72"/>
      <c r="F1" s="72"/>
    </row>
    <row r="2" spans="1:11" x14ac:dyDescent="0.2">
      <c r="A2" s="72"/>
      <c r="B2" s="72"/>
      <c r="C2" s="72"/>
      <c r="D2" s="72"/>
      <c r="E2" s="72"/>
      <c r="F2" s="72"/>
    </row>
    <row r="3" spans="1:11" ht="41.25" customHeight="1" x14ac:dyDescent="0.2">
      <c r="A3" s="72"/>
      <c r="C3" s="72"/>
      <c r="D3" s="72"/>
      <c r="E3" s="72"/>
      <c r="F3" s="72"/>
    </row>
    <row r="4" spans="1:11" ht="22.5" customHeight="1" x14ac:dyDescent="0.2">
      <c r="A4" s="72"/>
      <c r="C4" s="72"/>
      <c r="D4" s="72"/>
      <c r="E4" s="72"/>
      <c r="F4" s="72"/>
    </row>
    <row r="5" spans="1:11" ht="31.5" customHeight="1" x14ac:dyDescent="0.35">
      <c r="A5" s="73" t="s">
        <v>293</v>
      </c>
      <c r="B5" s="73"/>
      <c r="C5" s="73"/>
      <c r="D5" s="73"/>
      <c r="E5" s="73"/>
      <c r="F5" s="73"/>
      <c r="H5" s="77" t="s">
        <v>5</v>
      </c>
    </row>
    <row r="6" spans="1:11" ht="77.25" customHeight="1" x14ac:dyDescent="0.25">
      <c r="A6" s="86" t="s">
        <v>294</v>
      </c>
      <c r="B6" s="86"/>
      <c r="C6" s="86"/>
      <c r="D6" s="86"/>
      <c r="E6" s="86"/>
      <c r="F6" s="86"/>
      <c r="G6" s="86"/>
      <c r="H6" s="86"/>
      <c r="I6" s="71"/>
      <c r="J6" s="71"/>
      <c r="K6" s="71"/>
    </row>
    <row r="7" spans="1:11" ht="9" customHeight="1" x14ac:dyDescent="0.25">
      <c r="A7" s="74"/>
      <c r="B7" s="75"/>
      <c r="C7" s="75"/>
      <c r="D7" s="75"/>
      <c r="E7" s="75"/>
      <c r="F7" s="75"/>
      <c r="G7" s="75"/>
      <c r="H7" s="75"/>
      <c r="I7" s="75"/>
      <c r="J7" s="75"/>
      <c r="K7" s="75"/>
    </row>
    <row r="8" spans="1:11" ht="20.25" x14ac:dyDescent="0.3">
      <c r="A8" s="87" t="s">
        <v>0</v>
      </c>
      <c r="B8" s="87"/>
      <c r="C8" s="87"/>
      <c r="D8" s="87"/>
      <c r="E8" s="87"/>
      <c r="F8" s="87"/>
      <c r="G8" s="87"/>
      <c r="H8" s="87"/>
      <c r="I8" s="70"/>
      <c r="J8" s="70"/>
      <c r="K8" s="70"/>
    </row>
    <row r="9" spans="1:11" ht="30.75" customHeight="1" x14ac:dyDescent="0.2">
      <c r="A9" s="81" t="s">
        <v>295</v>
      </c>
      <c r="B9" s="82"/>
      <c r="C9" s="82"/>
      <c r="D9" s="82"/>
      <c r="E9" s="82"/>
      <c r="F9" s="82"/>
      <c r="G9" s="82"/>
      <c r="H9" s="82"/>
      <c r="I9" s="70"/>
      <c r="J9" s="70"/>
      <c r="K9" s="70"/>
    </row>
    <row r="10" spans="1:11" ht="30.75" customHeight="1" x14ac:dyDescent="0.2">
      <c r="A10" s="82"/>
      <c r="B10" s="82"/>
      <c r="C10" s="82"/>
      <c r="D10" s="82"/>
      <c r="E10" s="82"/>
      <c r="F10" s="82"/>
      <c r="G10" s="82"/>
      <c r="H10" s="82"/>
      <c r="I10" s="70"/>
      <c r="J10" s="70"/>
      <c r="K10" s="70"/>
    </row>
    <row r="11" spans="1:11" ht="30.75" customHeight="1" x14ac:dyDescent="0.2">
      <c r="A11" s="82"/>
      <c r="B11" s="82"/>
      <c r="C11" s="82"/>
      <c r="D11" s="82"/>
      <c r="E11" s="82"/>
      <c r="F11" s="82"/>
      <c r="G11" s="82"/>
      <c r="H11" s="82"/>
      <c r="I11" s="70"/>
      <c r="J11" s="70"/>
      <c r="K11" s="70"/>
    </row>
    <row r="12" spans="1:11" ht="30.75" customHeight="1" x14ac:dyDescent="0.2">
      <c r="A12" s="82"/>
      <c r="B12" s="82"/>
      <c r="C12" s="82"/>
      <c r="D12" s="82"/>
      <c r="E12" s="82"/>
      <c r="F12" s="82"/>
      <c r="G12" s="82"/>
      <c r="H12" s="82"/>
      <c r="I12" s="70"/>
      <c r="J12" s="70"/>
      <c r="K12" s="70"/>
    </row>
    <row r="13" spans="1:11" ht="30.75" customHeight="1" x14ac:dyDescent="0.2">
      <c r="A13" s="82"/>
      <c r="B13" s="82"/>
      <c r="C13" s="82"/>
      <c r="D13" s="82"/>
      <c r="E13" s="82"/>
      <c r="F13" s="82"/>
      <c r="G13" s="82"/>
      <c r="H13" s="82"/>
      <c r="I13" s="70"/>
      <c r="J13" s="70"/>
      <c r="K13" s="70"/>
    </row>
    <row r="14" spans="1:11" ht="9.75" customHeight="1" x14ac:dyDescent="0.25">
      <c r="A14" s="74"/>
      <c r="B14" s="75"/>
      <c r="C14" s="75"/>
      <c r="D14" s="75"/>
      <c r="E14" s="75"/>
      <c r="F14" s="75"/>
      <c r="G14" s="75"/>
      <c r="H14" s="75"/>
      <c r="I14" s="70"/>
      <c r="J14" s="70"/>
      <c r="K14" s="70"/>
    </row>
    <row r="15" spans="1:11" ht="20.25" x14ac:dyDescent="0.3">
      <c r="A15" s="88" t="s">
        <v>1</v>
      </c>
      <c r="B15" s="88"/>
      <c r="C15" s="88"/>
      <c r="D15" s="88"/>
      <c r="E15" s="88"/>
      <c r="F15" s="88"/>
      <c r="G15" s="88"/>
      <c r="H15" s="88"/>
      <c r="I15" s="70"/>
      <c r="J15" s="70"/>
      <c r="K15" s="70"/>
    </row>
    <row r="16" spans="1:11" ht="30.75" customHeight="1" x14ac:dyDescent="0.2">
      <c r="A16" s="81" t="s">
        <v>303</v>
      </c>
      <c r="B16" s="82"/>
      <c r="C16" s="82"/>
      <c r="D16" s="82"/>
      <c r="E16" s="82"/>
      <c r="F16" s="82"/>
      <c r="G16" s="82"/>
      <c r="H16" s="82"/>
      <c r="I16" s="70"/>
      <c r="J16" s="70"/>
      <c r="K16" s="70"/>
    </row>
    <row r="17" spans="1:11" ht="30.75" customHeight="1" x14ac:dyDescent="0.2">
      <c r="A17" s="82"/>
      <c r="B17" s="82"/>
      <c r="C17" s="82"/>
      <c r="D17" s="82"/>
      <c r="E17" s="82"/>
      <c r="F17" s="82"/>
      <c r="G17" s="82"/>
      <c r="H17" s="82"/>
      <c r="I17" s="70"/>
      <c r="J17" s="70"/>
      <c r="K17" s="70"/>
    </row>
    <row r="18" spans="1:11" ht="30.75" customHeight="1" x14ac:dyDescent="0.2">
      <c r="A18" s="82"/>
      <c r="B18" s="82"/>
      <c r="C18" s="82"/>
      <c r="D18" s="82"/>
      <c r="E18" s="82"/>
      <c r="F18" s="82"/>
      <c r="G18" s="82"/>
      <c r="H18" s="82"/>
      <c r="I18" s="70"/>
      <c r="J18" s="70"/>
      <c r="K18" s="70"/>
    </row>
    <row r="19" spans="1:11" ht="7.5" customHeight="1" x14ac:dyDescent="0.25">
      <c r="A19" s="74"/>
      <c r="B19" s="75"/>
      <c r="C19" s="75"/>
      <c r="D19" s="75"/>
      <c r="E19" s="75"/>
      <c r="F19" s="75"/>
      <c r="G19" s="75"/>
      <c r="H19" s="75"/>
      <c r="I19" s="70"/>
      <c r="J19" s="70"/>
      <c r="K19" s="70"/>
    </row>
    <row r="20" spans="1:11" ht="20.25" x14ac:dyDescent="0.3">
      <c r="A20" s="89" t="s">
        <v>2</v>
      </c>
      <c r="B20" s="89"/>
      <c r="C20" s="89"/>
      <c r="D20" s="89"/>
      <c r="E20" s="89"/>
      <c r="F20" s="89"/>
      <c r="G20" s="89"/>
      <c r="H20" s="89"/>
      <c r="I20" s="70"/>
      <c r="J20" s="70"/>
      <c r="K20" s="70"/>
    </row>
    <row r="21" spans="1:11" ht="30.75" customHeight="1" x14ac:dyDescent="0.2">
      <c r="A21" s="81" t="s">
        <v>299</v>
      </c>
      <c r="B21" s="82"/>
      <c r="C21" s="82"/>
      <c r="D21" s="82"/>
      <c r="E21" s="82"/>
      <c r="F21" s="82"/>
      <c r="G21" s="82"/>
      <c r="H21" s="82"/>
      <c r="I21" s="70"/>
      <c r="J21" s="70"/>
      <c r="K21" s="70"/>
    </row>
    <row r="22" spans="1:11" ht="82.5" customHeight="1" x14ac:dyDescent="0.2">
      <c r="A22" s="82"/>
      <c r="B22" s="82"/>
      <c r="C22" s="82"/>
      <c r="D22" s="82"/>
      <c r="E22" s="82"/>
      <c r="F22" s="82"/>
      <c r="G22" s="82"/>
      <c r="H22" s="82"/>
      <c r="I22" s="70"/>
      <c r="J22" s="70"/>
      <c r="K22" s="70"/>
    </row>
    <row r="23" spans="1:11" ht="15.75" x14ac:dyDescent="0.25">
      <c r="A23" s="76"/>
      <c r="B23" s="76"/>
      <c r="C23" s="76"/>
      <c r="D23" s="76"/>
      <c r="E23" s="76"/>
      <c r="F23" s="76"/>
      <c r="G23" s="76"/>
      <c r="H23" s="76"/>
      <c r="I23" s="70"/>
      <c r="J23" s="70"/>
      <c r="K23" s="70"/>
    </row>
    <row r="24" spans="1:11" ht="15.75" x14ac:dyDescent="0.25">
      <c r="A24" s="76"/>
      <c r="B24" s="76"/>
      <c r="C24" s="76"/>
      <c r="D24" s="76"/>
      <c r="E24" s="76"/>
      <c r="F24" s="76"/>
      <c r="G24" s="76"/>
      <c r="H24" s="76"/>
      <c r="I24" s="70"/>
      <c r="J24" s="70"/>
      <c r="K24" s="70"/>
    </row>
    <row r="25" spans="1:11" ht="23.25" x14ac:dyDescent="0.35">
      <c r="A25" s="63"/>
    </row>
    <row r="26" spans="1:11" x14ac:dyDescent="0.2">
      <c r="A26" s="83"/>
      <c r="B26" s="83"/>
      <c r="C26" s="83"/>
      <c r="D26" s="83"/>
      <c r="E26" s="83"/>
      <c r="F26" s="83"/>
      <c r="G26" s="83"/>
      <c r="H26" s="83"/>
      <c r="I26" s="83"/>
      <c r="J26" s="83"/>
      <c r="K26" s="83"/>
    </row>
    <row r="27" spans="1:11" ht="23.25" x14ac:dyDescent="0.35">
      <c r="A27" s="63"/>
    </row>
    <row r="28" spans="1:11" x14ac:dyDescent="0.2">
      <c r="A28" s="83"/>
      <c r="B28" s="83"/>
      <c r="C28" s="83"/>
      <c r="D28" s="83"/>
      <c r="E28" s="83"/>
      <c r="F28" s="83"/>
      <c r="G28" s="83"/>
      <c r="H28" s="83"/>
      <c r="I28" s="83"/>
      <c r="J28" s="83"/>
      <c r="K28" s="83"/>
    </row>
    <row r="29" spans="1:11" ht="23.25" x14ac:dyDescent="0.35">
      <c r="A29" s="63"/>
    </row>
    <row r="30" spans="1:11" x14ac:dyDescent="0.2">
      <c r="A30" s="84"/>
      <c r="B30" s="85"/>
      <c r="C30" s="85"/>
      <c r="D30" s="85"/>
      <c r="E30" s="85"/>
      <c r="F30" s="85"/>
      <c r="G30" s="85"/>
      <c r="H30" s="85"/>
      <c r="I30" s="85"/>
      <c r="J30" s="85"/>
      <c r="K30" s="85"/>
    </row>
  </sheetData>
  <mergeCells count="10">
    <mergeCell ref="A21:H22"/>
    <mergeCell ref="A26:K26"/>
    <mergeCell ref="A28:K28"/>
    <mergeCell ref="A30:K30"/>
    <mergeCell ref="A6:H6"/>
    <mergeCell ref="A8:H8"/>
    <mergeCell ref="A9:H13"/>
    <mergeCell ref="A15:H15"/>
    <mergeCell ref="A16:H18"/>
    <mergeCell ref="A20:H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81FAB-9A27-4EAB-A57D-A70D6F4AEE61}">
  <sheetPr>
    <tabColor rgb="FFF0C419"/>
    <pageSetUpPr fitToPage="1"/>
  </sheetPr>
  <dimension ref="A1:P60"/>
  <sheetViews>
    <sheetView view="pageBreakPreview" zoomScaleNormal="100" zoomScaleSheetLayoutView="100" workbookViewId="0">
      <selection activeCell="E3" sqref="E3"/>
    </sheetView>
  </sheetViews>
  <sheetFormatPr defaultRowHeight="12.75" x14ac:dyDescent="0.2"/>
  <cols>
    <col min="1" max="1" width="30.42578125" customWidth="1"/>
    <col min="2" max="2" width="21" customWidth="1"/>
    <col min="3" max="3" width="19.5703125" customWidth="1"/>
    <col min="4" max="4" width="15.42578125" customWidth="1"/>
    <col min="15" max="15" width="12.140625" customWidth="1"/>
    <col min="22" max="22" width="9.28515625" customWidth="1"/>
  </cols>
  <sheetData>
    <row r="1" spans="1:12" ht="24.95" customHeight="1" x14ac:dyDescent="0.4">
      <c r="A1" s="17" t="s">
        <v>3</v>
      </c>
      <c r="B1" s="64">
        <v>45782</v>
      </c>
      <c r="G1" s="38" t="s">
        <v>302</v>
      </c>
    </row>
    <row r="2" spans="1:12" ht="26.25" x14ac:dyDescent="0.4">
      <c r="A2" s="17" t="s">
        <v>4</v>
      </c>
      <c r="B2" s="24" t="s">
        <v>5</v>
      </c>
      <c r="D2" s="62"/>
    </row>
    <row r="3" spans="1:12" ht="26.25" x14ac:dyDescent="0.4">
      <c r="A3" s="17" t="s">
        <v>6</v>
      </c>
      <c r="B3" s="17" t="s">
        <v>7</v>
      </c>
      <c r="D3" s="62"/>
    </row>
    <row r="5" spans="1:12" ht="29.1" customHeight="1" x14ac:dyDescent="0.4">
      <c r="A5" s="90" t="s">
        <v>8</v>
      </c>
      <c r="B5" s="90"/>
      <c r="C5" s="90"/>
      <c r="D5" s="90"/>
      <c r="E5" s="14"/>
      <c r="K5" s="14"/>
      <c r="L5" s="14"/>
    </row>
    <row r="6" spans="1:12" ht="44.1" customHeight="1" x14ac:dyDescent="0.35">
      <c r="A6" s="21" t="s">
        <v>9</v>
      </c>
      <c r="B6" s="22" t="s">
        <v>10</v>
      </c>
      <c r="C6" s="37" t="s">
        <v>11</v>
      </c>
      <c r="D6" s="23" t="s">
        <v>12</v>
      </c>
      <c r="E6" s="14"/>
      <c r="F6" s="14"/>
      <c r="G6" s="14"/>
      <c r="H6" s="14"/>
      <c r="I6" s="14"/>
      <c r="J6" s="14"/>
      <c r="K6" s="14"/>
      <c r="L6" s="14"/>
    </row>
    <row r="7" spans="1:12" ht="18" x14ac:dyDescent="0.25">
      <c r="A7" s="15" t="s">
        <v>13</v>
      </c>
      <c r="B7" s="18">
        <f>IF($B$3="All",COUNTIFS(Lifting_Incidents[Month-Year],A7,Lifting_Incidents[Crane? (Y/N)],"Yes"),COUNTIFS(Lifting_Incidents[Month-Year],A7,Lifting_Incidents[Crane? (Y/N)],"Yes",Lifting_Incidents[Region/District],Summary!$B$3))</f>
        <v>19</v>
      </c>
      <c r="C7" s="19">
        <f>IF($B$3="All",COUNTIFS(Lifting_Incidents[Month-Year],A7,Lifting_Incidents[Other Lifting Device? (Y/N)],"Yes"),COUNTIFS(Lifting_Incidents[Month-Year],A7,Lifting_Incidents[Other Lifting Device? (Y/N)],"Yes",Lifting_Incidents[Region/District],Summary!$B$3))</f>
        <v>6</v>
      </c>
      <c r="D7" s="20">
        <f>SUM(B7:C7)</f>
        <v>25</v>
      </c>
      <c r="F7" s="11"/>
    </row>
    <row r="8" spans="1:12" ht="18" x14ac:dyDescent="0.25">
      <c r="A8" s="16" t="s">
        <v>14</v>
      </c>
      <c r="B8" s="18">
        <f>IF($B$3="All",COUNTIFS(Lifting_Incidents[Month-Year],A8,Lifting_Incidents[Crane? (Y/N)],"Yes"),COUNTIFS(Lifting_Incidents[Month-Year],A8,Lifting_Incidents[Crane? (Y/N)],"Yes",Lifting_Incidents[Region/District],Summary!$B$3))</f>
        <v>24</v>
      </c>
      <c r="C8" s="19">
        <f>IF($B$3="All",COUNTIFS(Lifting_Incidents[Month-Year],A8,Lifting_Incidents[Other Lifting Device? (Y/N)],"Yes"),COUNTIFS(Lifting_Incidents[Month-Year],A8,Lifting_Incidents[Other Lifting Device? (Y/N)],"Yes",Lifting_Incidents[Region/District],Summary!$B$3))</f>
        <v>10</v>
      </c>
      <c r="D8" s="20">
        <f t="shared" ref="D8:D18" si="0">SUM(B8:C8)</f>
        <v>34</v>
      </c>
    </row>
    <row r="9" spans="1:12" ht="18" x14ac:dyDescent="0.25">
      <c r="A9" s="26" t="s">
        <v>5</v>
      </c>
      <c r="B9" s="22">
        <f>IF($B$3="All",COUNTIFS(Lifting_Incidents[Month-Year],A9,Lifting_Incidents[Crane? (Y/N)],"Yes"),COUNTIFS(Lifting_Incidents[Month-Year],A9,Lifting_Incidents[Crane? (Y/N)],"Yes",Lifting_Incidents[Region/District],Summary!$B$3))</f>
        <v>23</v>
      </c>
      <c r="C9" s="57">
        <f>IF($B$3="All",COUNTIFS(Lifting_Incidents[Month-Year],A9,Lifting_Incidents[Other Lifting Device? (Y/N)],"Yes"),COUNTIFS(Lifting_Incidents[Month-Year],A9,Lifting_Incidents[Other Lifting Device? (Y/N)],"Yes",Lifting_Incidents[Region/District],Summary!$B$3))</f>
        <v>11</v>
      </c>
      <c r="D9" s="23">
        <f t="shared" si="0"/>
        <v>34</v>
      </c>
    </row>
    <row r="10" spans="1:12" ht="18" hidden="1" x14ac:dyDescent="0.25">
      <c r="A10" s="16" t="s">
        <v>15</v>
      </c>
      <c r="B10" s="18">
        <f>IF($B$3="All",COUNTIFS(Lifting_Incidents[Month-Year],A10,Lifting_Incidents[Crane? (Y/N)],"Yes"),COUNTIFS(Lifting_Incidents[Month-Year],A10,Lifting_Incidents[Crane? (Y/N)],"Yes",Lifting_Incidents[Region/District],Summary!$B$3))</f>
        <v>0</v>
      </c>
      <c r="C10" s="19">
        <f>IF($B$3="All",COUNTIFS(Lifting_Incidents[Month-Year],A10,Lifting_Incidents[Other Lifting Device? (Y/N)],"Yes"),COUNTIFS(Lifting_Incidents[Month-Year],A10,Lifting_Incidents[Other Lifting Device? (Y/N)],"Yes",Lifting_Incidents[Region/District],Summary!$B$3))</f>
        <v>0</v>
      </c>
      <c r="D10" s="20">
        <f t="shared" si="0"/>
        <v>0</v>
      </c>
    </row>
    <row r="11" spans="1:12" ht="18" hidden="1" x14ac:dyDescent="0.25">
      <c r="A11" s="16" t="s">
        <v>16</v>
      </c>
      <c r="B11" s="18">
        <f>IF($B$3="All",COUNTIFS(Lifting_Incidents[Month-Year],A11,Lifting_Incidents[Crane? (Y/N)],"Yes"),COUNTIFS(Lifting_Incidents[Month-Year],A11,Lifting_Incidents[Crane? (Y/N)],"Yes",Lifting_Incidents[Region/District],Summary!$B$3))</f>
        <v>0</v>
      </c>
      <c r="C11" s="19">
        <f>IF($B$3="All",COUNTIFS(Lifting_Incidents[Month-Year],A11,Lifting_Incidents[Other Lifting Device? (Y/N)],"Yes"),COUNTIFS(Lifting_Incidents[Month-Year],A11,Lifting_Incidents[Other Lifting Device? (Y/N)],"Yes",Lifting_Incidents[Region/District],Summary!$B$3))</f>
        <v>0</v>
      </c>
      <c r="D11" s="20">
        <f t="shared" si="0"/>
        <v>0</v>
      </c>
    </row>
    <row r="12" spans="1:12" ht="18" hidden="1" x14ac:dyDescent="0.25">
      <c r="A12" s="16" t="s">
        <v>17</v>
      </c>
      <c r="B12" s="18">
        <f>IF($B$3="All",COUNTIFS(Lifting_Incidents[Month-Year],A12,Lifting_Incidents[Crane? (Y/N)],"Yes"),COUNTIFS(Lifting_Incidents[Month-Year],A12,Lifting_Incidents[Crane? (Y/N)],"Yes",Lifting_Incidents[Region/District],Summary!$B$3))</f>
        <v>0</v>
      </c>
      <c r="C12" s="19">
        <f>IF($B$3="All",COUNTIFS(Lifting_Incidents[Month-Year],A12,Lifting_Incidents[Other Lifting Device? (Y/N)],"Yes"),COUNTIFS(Lifting_Incidents[Month-Year],A12,Lifting_Incidents[Other Lifting Device? (Y/N)],"Yes",Lifting_Incidents[Region/District],Summary!$B$3))</f>
        <v>0</v>
      </c>
      <c r="D12" s="20">
        <f t="shared" si="0"/>
        <v>0</v>
      </c>
    </row>
    <row r="13" spans="1:12" ht="18" hidden="1" x14ac:dyDescent="0.25">
      <c r="A13" s="16" t="s">
        <v>18</v>
      </c>
      <c r="B13" s="18">
        <f>IF($B$3="All",COUNTIFS(Lifting_Incidents[Month-Year],A13,Lifting_Incidents[Crane? (Y/N)],"Yes"),COUNTIFS(Lifting_Incidents[Month-Year],A13,Lifting_Incidents[Crane? (Y/N)],"Yes",Lifting_Incidents[Region/District],Summary!$B$3))</f>
        <v>0</v>
      </c>
      <c r="C13" s="19">
        <f>IF($B$3="All",COUNTIFS(Lifting_Incidents[Month-Year],A13,Lifting_Incidents[Other Lifting Device? (Y/N)],"Yes"),COUNTIFS(Lifting_Incidents[Month-Year],A13,Lifting_Incidents[Other Lifting Device? (Y/N)],"Yes",Lifting_Incidents[Region/District],Summary!$B$3))</f>
        <v>0</v>
      </c>
      <c r="D13" s="20">
        <f t="shared" si="0"/>
        <v>0</v>
      </c>
    </row>
    <row r="14" spans="1:12" ht="18" hidden="1" x14ac:dyDescent="0.25">
      <c r="A14" s="16" t="s">
        <v>19</v>
      </c>
      <c r="B14" s="18">
        <f>IF($B$3="All",COUNTIFS(Lifting_Incidents[Month-Year],A14,Lifting_Incidents[Crane? (Y/N)],"Yes"),COUNTIFS(Lifting_Incidents[Month-Year],A14,Lifting_Incidents[Crane? (Y/N)],"Yes",Lifting_Incidents[Region/District],Summary!$B$3))</f>
        <v>0</v>
      </c>
      <c r="C14" s="19">
        <f>IF($B$3="All",COUNTIFS(Lifting_Incidents[Month-Year],A14,Lifting_Incidents[Other Lifting Device? (Y/N)],"Yes"),COUNTIFS(Lifting_Incidents[Month-Year],A14,Lifting_Incidents[Other Lifting Device? (Y/N)],"Yes",Lifting_Incidents[Region/District],Summary!$B$3))</f>
        <v>0</v>
      </c>
      <c r="D14" s="20">
        <f t="shared" si="0"/>
        <v>0</v>
      </c>
    </row>
    <row r="15" spans="1:12" ht="18" hidden="1" x14ac:dyDescent="0.25">
      <c r="A15" s="16" t="s">
        <v>20</v>
      </c>
      <c r="B15" s="18">
        <f>IF($B$3="All",COUNTIFS(Lifting_Incidents[Month-Year],A15,Lifting_Incidents[Crane? (Y/N)],"Yes"),COUNTIFS(Lifting_Incidents[Month-Year],A15,Lifting_Incidents[Crane? (Y/N)],"Yes",Lifting_Incidents[Region/District],Summary!$B$3))</f>
        <v>0</v>
      </c>
      <c r="C15" s="19">
        <f>IF($B$3="All",COUNTIFS(Lifting_Incidents[Month-Year],A15,Lifting_Incidents[Other Lifting Device? (Y/N)],"Yes"),COUNTIFS(Lifting_Incidents[Month-Year],A15,Lifting_Incidents[Other Lifting Device? (Y/N)],"Yes",Lifting_Incidents[Region/District],Summary!$B$3))</f>
        <v>0</v>
      </c>
      <c r="D15" s="20">
        <f t="shared" si="0"/>
        <v>0</v>
      </c>
    </row>
    <row r="16" spans="1:12" ht="18" hidden="1" x14ac:dyDescent="0.25">
      <c r="A16" s="16" t="s">
        <v>21</v>
      </c>
      <c r="B16" s="18">
        <f>IF($B$3="All",COUNTIFS(Lifting_Incidents[Month-Year],A16,Lifting_Incidents[Crane? (Y/N)],"Yes"),COUNTIFS(Lifting_Incidents[Month-Year],A16,Lifting_Incidents[Crane? (Y/N)],"Yes",Lifting_Incidents[Region/District],Summary!$B$3))</f>
        <v>0</v>
      </c>
      <c r="C16" s="19">
        <f>IF($B$3="All",COUNTIFS(Lifting_Incidents[Month-Year],A16,Lifting_Incidents[Other Lifting Device? (Y/N)],"Yes"),COUNTIFS(Lifting_Incidents[Month-Year],A16,Lifting_Incidents[Other Lifting Device? (Y/N)],"Yes",Lifting_Incidents[Region/District],Summary!$B$3))</f>
        <v>0</v>
      </c>
      <c r="D16" s="20">
        <f t="shared" si="0"/>
        <v>0</v>
      </c>
    </row>
    <row r="17" spans="1:16" ht="18" hidden="1" x14ac:dyDescent="0.25">
      <c r="A17" s="16" t="s">
        <v>22</v>
      </c>
      <c r="B17" s="18">
        <f>IF($B$3="All",COUNTIFS(Lifting_Incidents[Month-Year],A17,Lifting_Incidents[Crane? (Y/N)],"Yes"),COUNTIFS(Lifting_Incidents[Month-Year],A17,Lifting_Incidents[Crane? (Y/N)],"Yes",Lifting_Incidents[Region/District],Summary!$B$3))</f>
        <v>0</v>
      </c>
      <c r="C17" s="19">
        <f>IF($B$3="All",COUNTIFS(Lifting_Incidents[Month-Year],A17,Lifting_Incidents[Other Lifting Device? (Y/N)],"Yes"),COUNTIFS(Lifting_Incidents[Month-Year],A17,Lifting_Incidents[Other Lifting Device? (Y/N)],"Yes",Lifting_Incidents[Region/District],Summary!$B$3))</f>
        <v>0</v>
      </c>
      <c r="D17" s="20">
        <f t="shared" si="0"/>
        <v>0</v>
      </c>
    </row>
    <row r="18" spans="1:16" ht="18" hidden="1" x14ac:dyDescent="0.25">
      <c r="A18" s="16" t="s">
        <v>23</v>
      </c>
      <c r="B18" s="18">
        <f>IF($B$3="All",COUNTIFS(Lifting_Incidents[Month-Year],A18,Lifting_Incidents[Crane? (Y/N)],"Yes"),COUNTIFS(Lifting_Incidents[Month-Year],A18,Lifting_Incidents[Crane? (Y/N)],"Yes",Lifting_Incidents[Region/District],Summary!$B$3))</f>
        <v>0</v>
      </c>
      <c r="C18" s="19">
        <f>IF($B$3="All",COUNTIFS(Lifting_Incidents[Month-Year],A18,Lifting_Incidents[Other Lifting Device? (Y/N)],"Yes"),COUNTIFS(Lifting_Incidents[Month-Year],A18,Lifting_Incidents[Other Lifting Device? (Y/N)],"Yes",Lifting_Incidents[Region/District],Summary!$B$3))</f>
        <v>0</v>
      </c>
      <c r="D18" s="20">
        <f t="shared" si="0"/>
        <v>0</v>
      </c>
    </row>
    <row r="20" spans="1:16" ht="23.25" x14ac:dyDescent="0.3">
      <c r="A20" s="30" t="s">
        <v>24</v>
      </c>
      <c r="D20" s="30" t="s">
        <v>25</v>
      </c>
      <c r="J20" s="30" t="s">
        <v>26</v>
      </c>
      <c r="P20" s="30" t="s">
        <v>27</v>
      </c>
    </row>
    <row r="40" spans="1:13" x14ac:dyDescent="0.2">
      <c r="A40" s="28" t="s">
        <v>28</v>
      </c>
      <c r="B40" s="11"/>
      <c r="C40" s="11"/>
      <c r="D40" s="11"/>
      <c r="E40" s="11"/>
      <c r="F40" s="11"/>
      <c r="G40" s="11"/>
      <c r="H40" s="11"/>
      <c r="I40" s="11"/>
      <c r="J40" s="11"/>
      <c r="K40" s="11"/>
      <c r="L40" s="11"/>
      <c r="M40" s="11"/>
    </row>
    <row r="41" spans="1:13" x14ac:dyDescent="0.2">
      <c r="A41" s="11"/>
      <c r="B41" s="40" t="s">
        <v>29</v>
      </c>
      <c r="C41" s="11"/>
      <c r="D41" s="11"/>
      <c r="E41" s="11"/>
      <c r="F41" s="11"/>
      <c r="G41" s="11"/>
      <c r="H41" s="11"/>
      <c r="I41" s="11"/>
      <c r="J41" s="11"/>
      <c r="K41" s="11"/>
      <c r="L41" s="11"/>
      <c r="M41" s="11"/>
    </row>
    <row r="42" spans="1:13" x14ac:dyDescent="0.2">
      <c r="A42" s="11"/>
      <c r="B42" s="40" t="s">
        <v>30</v>
      </c>
      <c r="C42" s="11"/>
      <c r="D42" s="11"/>
      <c r="E42" s="11"/>
      <c r="F42" s="11"/>
      <c r="G42" s="11"/>
      <c r="H42" s="11"/>
      <c r="I42" s="11"/>
      <c r="J42" s="11"/>
      <c r="K42" s="11"/>
      <c r="L42" s="11"/>
      <c r="M42" s="11"/>
    </row>
    <row r="43" spans="1:13" x14ac:dyDescent="0.2">
      <c r="A43" s="11"/>
      <c r="B43" s="40" t="s">
        <v>296</v>
      </c>
      <c r="C43" s="11"/>
      <c r="D43" s="11"/>
      <c r="E43" s="11"/>
      <c r="F43" s="11"/>
      <c r="G43" s="11"/>
      <c r="H43" s="11"/>
      <c r="I43" s="11"/>
      <c r="J43" s="11"/>
      <c r="K43" s="11"/>
      <c r="L43" s="11"/>
      <c r="M43" s="11"/>
    </row>
    <row r="44" spans="1:13" x14ac:dyDescent="0.2">
      <c r="B44" s="40" t="s">
        <v>31</v>
      </c>
      <c r="C44" s="11"/>
      <c r="D44" s="11"/>
      <c r="E44" s="11"/>
      <c r="F44" s="11"/>
      <c r="G44" s="11"/>
      <c r="H44" s="11"/>
      <c r="I44" s="11"/>
      <c r="J44" s="11"/>
      <c r="K44" s="11"/>
      <c r="L44" s="11"/>
      <c r="M44" s="11"/>
    </row>
    <row r="45" spans="1:13" x14ac:dyDescent="0.2">
      <c r="A45" s="11"/>
      <c r="B45" s="40" t="s">
        <v>32</v>
      </c>
      <c r="C45" s="11"/>
      <c r="D45" s="11"/>
      <c r="E45" s="11"/>
      <c r="F45" s="11"/>
      <c r="G45" s="11"/>
      <c r="H45" s="11"/>
      <c r="I45" s="11"/>
      <c r="J45" s="11"/>
      <c r="K45" s="11"/>
      <c r="L45" s="11"/>
      <c r="M45" s="11"/>
    </row>
    <row r="46" spans="1:13" x14ac:dyDescent="0.2">
      <c r="A46" s="11"/>
      <c r="B46" s="40" t="s">
        <v>33</v>
      </c>
      <c r="C46" s="11"/>
      <c r="D46" s="11"/>
      <c r="E46" s="11"/>
      <c r="F46" s="11"/>
      <c r="G46" s="11"/>
      <c r="H46" s="11"/>
      <c r="I46" s="11"/>
      <c r="J46" s="11"/>
      <c r="K46" s="11"/>
      <c r="L46" s="11"/>
      <c r="M46" s="11"/>
    </row>
    <row r="47" spans="1:13" x14ac:dyDescent="0.2">
      <c r="A47" s="11"/>
      <c r="B47" s="40" t="s">
        <v>34</v>
      </c>
      <c r="C47" s="11"/>
      <c r="D47" s="11"/>
      <c r="E47" s="11"/>
      <c r="F47" s="11"/>
      <c r="G47" s="11"/>
      <c r="H47" s="11"/>
      <c r="I47" s="11"/>
      <c r="J47" s="11"/>
      <c r="K47" s="11"/>
      <c r="L47" s="11"/>
      <c r="M47" s="11"/>
    </row>
    <row r="48" spans="1:13" x14ac:dyDescent="0.2">
      <c r="A48" s="11"/>
      <c r="B48" s="40" t="s">
        <v>35</v>
      </c>
      <c r="C48" s="11"/>
      <c r="D48" s="11"/>
      <c r="E48" s="11"/>
      <c r="F48" s="11"/>
      <c r="G48" s="11"/>
      <c r="H48" s="11"/>
      <c r="I48" s="11"/>
      <c r="J48" s="11"/>
      <c r="K48" s="11"/>
      <c r="L48" s="11"/>
      <c r="M48" s="11"/>
    </row>
    <row r="49" spans="1:13" x14ac:dyDescent="0.2">
      <c r="A49" s="41"/>
      <c r="B49" s="40" t="s">
        <v>36</v>
      </c>
      <c r="C49" s="11"/>
      <c r="D49" s="11"/>
      <c r="E49" s="11"/>
      <c r="F49" s="11"/>
      <c r="G49" s="11"/>
      <c r="H49" s="11"/>
      <c r="I49" s="11"/>
      <c r="J49" s="11"/>
      <c r="K49" s="11"/>
      <c r="L49" s="11"/>
      <c r="M49" s="11"/>
    </row>
    <row r="50" spans="1:13" x14ac:dyDescent="0.2">
      <c r="A50" s="41"/>
      <c r="B50" s="40" t="s">
        <v>37</v>
      </c>
      <c r="C50" s="11"/>
      <c r="D50" s="11"/>
      <c r="E50" s="11"/>
      <c r="F50" s="11"/>
      <c r="G50" s="11"/>
      <c r="H50" s="11"/>
      <c r="I50" s="11"/>
      <c r="J50" s="11"/>
      <c r="K50" s="11"/>
      <c r="L50" s="11"/>
      <c r="M50" s="11"/>
    </row>
    <row r="51" spans="1:13" x14ac:dyDescent="0.2">
      <c r="A51" s="41"/>
      <c r="B51" s="11"/>
      <c r="C51" s="11"/>
      <c r="D51" s="11"/>
      <c r="E51" s="11"/>
      <c r="F51" s="11"/>
      <c r="G51" s="11"/>
      <c r="H51" s="11"/>
      <c r="I51" s="11"/>
      <c r="J51" s="11"/>
      <c r="K51" s="11"/>
      <c r="L51" s="11"/>
      <c r="M51" s="11"/>
    </row>
    <row r="52" spans="1:13" x14ac:dyDescent="0.2">
      <c r="A52" s="28" t="s">
        <v>38</v>
      </c>
      <c r="B52" s="11"/>
      <c r="C52" s="11"/>
      <c r="D52" s="11"/>
      <c r="E52" s="11"/>
      <c r="F52" s="11"/>
      <c r="G52" s="11"/>
      <c r="H52" s="11"/>
      <c r="I52" s="11"/>
      <c r="J52" s="11"/>
      <c r="K52" s="11"/>
      <c r="L52" s="11"/>
      <c r="M52" s="11"/>
    </row>
    <row r="53" spans="1:13" x14ac:dyDescent="0.2">
      <c r="A53" s="11"/>
      <c r="B53" s="40" t="s">
        <v>39</v>
      </c>
      <c r="C53" s="11"/>
      <c r="D53" s="11"/>
      <c r="E53" s="11"/>
      <c r="F53" s="11"/>
      <c r="G53" s="11"/>
      <c r="H53" s="11"/>
      <c r="I53" s="11"/>
      <c r="J53" s="11"/>
      <c r="K53" s="11"/>
      <c r="L53" s="11"/>
      <c r="M53" s="11"/>
    </row>
    <row r="54" spans="1:13" x14ac:dyDescent="0.2">
      <c r="A54" s="11"/>
      <c r="B54" s="40" t="s">
        <v>40</v>
      </c>
      <c r="C54" s="11"/>
      <c r="D54" s="11"/>
      <c r="E54" s="11"/>
      <c r="F54" s="11"/>
      <c r="G54" s="11"/>
      <c r="H54" s="11"/>
      <c r="I54" s="11"/>
      <c r="J54" s="11"/>
      <c r="K54" s="11"/>
      <c r="L54" s="11"/>
      <c r="M54" s="11"/>
    </row>
    <row r="55" spans="1:13" x14ac:dyDescent="0.2">
      <c r="A55" s="11"/>
      <c r="B55" s="40" t="s">
        <v>41</v>
      </c>
      <c r="C55" s="11"/>
      <c r="D55" s="11"/>
      <c r="E55" s="11"/>
      <c r="F55" s="11"/>
      <c r="G55" s="11"/>
      <c r="H55" s="11"/>
      <c r="I55" s="11"/>
      <c r="J55" s="11"/>
      <c r="K55" s="11"/>
      <c r="L55" s="11"/>
      <c r="M55" s="11"/>
    </row>
    <row r="56" spans="1:13" x14ac:dyDescent="0.2">
      <c r="A56" s="11"/>
      <c r="B56" s="40" t="s">
        <v>42</v>
      </c>
      <c r="C56" s="11"/>
      <c r="D56" s="11"/>
      <c r="E56" s="11"/>
      <c r="F56" s="11"/>
      <c r="G56" s="11"/>
      <c r="H56" s="11"/>
      <c r="I56" s="11"/>
      <c r="J56" s="11"/>
      <c r="K56" s="11"/>
      <c r="L56" s="11"/>
      <c r="M56" s="11"/>
    </row>
    <row r="57" spans="1:13" x14ac:dyDescent="0.2">
      <c r="A57" s="11"/>
      <c r="B57" s="40" t="s">
        <v>43</v>
      </c>
      <c r="C57" s="11"/>
      <c r="D57" s="11"/>
      <c r="E57" s="11"/>
      <c r="F57" s="11"/>
      <c r="G57" s="11"/>
      <c r="H57" s="11"/>
      <c r="I57" s="11"/>
      <c r="J57" s="11"/>
      <c r="K57" s="11"/>
      <c r="L57" s="11"/>
      <c r="M57" s="11"/>
    </row>
    <row r="58" spans="1:13" x14ac:dyDescent="0.2">
      <c r="A58" s="11"/>
      <c r="B58" s="40" t="s">
        <v>44</v>
      </c>
      <c r="C58" s="11"/>
      <c r="D58" s="11"/>
      <c r="E58" s="11"/>
      <c r="F58" s="11"/>
      <c r="G58" s="11"/>
      <c r="H58" s="11"/>
      <c r="I58" s="11"/>
      <c r="J58" s="11"/>
      <c r="K58" s="11"/>
      <c r="L58" s="11"/>
      <c r="M58" s="11"/>
    </row>
    <row r="59" spans="1:13" x14ac:dyDescent="0.2">
      <c r="A59" s="11"/>
      <c r="B59" s="40" t="s">
        <v>45</v>
      </c>
      <c r="C59" s="11"/>
      <c r="D59" s="11"/>
      <c r="E59" s="11"/>
      <c r="F59" s="11"/>
      <c r="G59" s="11"/>
      <c r="H59" s="11"/>
      <c r="I59" s="11"/>
      <c r="J59" s="11"/>
      <c r="K59" s="11"/>
      <c r="L59" s="11"/>
      <c r="M59" s="11"/>
    </row>
    <row r="60" spans="1:13" x14ac:dyDescent="0.2">
      <c r="A60" s="11"/>
      <c r="B60" s="40" t="s">
        <v>297</v>
      </c>
      <c r="C60" s="11"/>
      <c r="D60" s="11"/>
      <c r="E60" s="11"/>
      <c r="F60" s="11"/>
      <c r="G60" s="11"/>
      <c r="H60" s="11"/>
      <c r="I60" s="11"/>
      <c r="J60" s="11"/>
      <c r="K60" s="11"/>
      <c r="L60" s="11"/>
      <c r="M60" s="11"/>
    </row>
  </sheetData>
  <mergeCells count="1">
    <mergeCell ref="A5:D5"/>
  </mergeCells>
  <pageMargins left="0.25" right="0.25" top="0.75" bottom="0.75" header="0.3" footer="0.3"/>
  <pageSetup scale="51"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C2AB425-585E-4DC7-8C97-D848D06FC29D}">
          <x14:formula1>
            <xm:f>'Dropdown Options'!$A$2:$A$13</xm:f>
          </x14:formula1>
          <xm:sqref>B2</xm:sqref>
        </x14:dataValidation>
        <x14:dataValidation type="list" allowBlank="1" showInputMessage="1" showErrorMessage="1" xr:uid="{DDF84422-0682-442A-9882-443409A8D73F}">
          <x14:formula1>
            <xm:f>'Dropdown Options'!$B$2:$B$9</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5B9BD5"/>
  </sheetPr>
  <dimension ref="A1:CY94"/>
  <sheetViews>
    <sheetView zoomScale="130" zoomScaleNormal="130" workbookViewId="0">
      <pane ySplit="1" topLeftCell="A2" activePane="bottomLeft" state="frozen"/>
      <selection pane="bottomLeft" activeCell="E7" sqref="E7"/>
    </sheetView>
  </sheetViews>
  <sheetFormatPr defaultColWidth="9.140625" defaultRowHeight="12.75" x14ac:dyDescent="0.2"/>
  <cols>
    <col min="1" max="1" width="14.42578125" style="1" customWidth="1"/>
    <col min="2" max="3" width="13.85546875" style="1" customWidth="1"/>
    <col min="4" max="4" width="17.140625" style="1" customWidth="1"/>
    <col min="5" max="5" width="38.140625" style="3" customWidth="1"/>
    <col min="6" max="6" width="23.28515625" style="3" customWidth="1"/>
    <col min="7" max="7" width="16.85546875" style="3" bestFit="1" customWidth="1"/>
    <col min="8" max="8" width="21.140625" style="3" customWidth="1"/>
    <col min="9" max="9" width="16.5703125" style="3" bestFit="1" customWidth="1"/>
    <col min="10" max="10" width="11.42578125" style="3" customWidth="1"/>
    <col min="11" max="11" width="12.140625" style="2" customWidth="1"/>
    <col min="12" max="12" width="27.85546875" style="2" customWidth="1"/>
    <col min="13" max="16384" width="9.140625" style="1"/>
  </cols>
  <sheetData>
    <row r="1" spans="1:103" s="5" customFormat="1" ht="22.5" x14ac:dyDescent="0.2">
      <c r="A1" s="78" t="s">
        <v>46</v>
      </c>
      <c r="B1" s="79" t="s">
        <v>47</v>
      </c>
      <c r="C1" s="79" t="s">
        <v>48</v>
      </c>
      <c r="D1" s="78" t="s">
        <v>49</v>
      </c>
      <c r="E1" s="80" t="s">
        <v>50</v>
      </c>
      <c r="F1" s="80" t="s">
        <v>51</v>
      </c>
      <c r="G1" s="80" t="s">
        <v>52</v>
      </c>
      <c r="H1" s="80" t="s">
        <v>53</v>
      </c>
      <c r="I1" s="80" t="s">
        <v>54</v>
      </c>
      <c r="J1" s="79" t="s">
        <v>55</v>
      </c>
      <c r="K1" s="79" t="s">
        <v>56</v>
      </c>
      <c r="L1" s="79" t="s">
        <v>57</v>
      </c>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row>
    <row r="2" spans="1:103" ht="63.75" x14ac:dyDescent="0.2">
      <c r="A2" s="58" t="str">
        <f>IF(Lifting_Incidents[[#This Row],[Date]]="","",TEXT(B2, "mmmm yyyy"))</f>
        <v>January 2025</v>
      </c>
      <c r="B2" s="48">
        <v>45659</v>
      </c>
      <c r="C2" s="48" t="s">
        <v>58</v>
      </c>
      <c r="D2" s="13" t="s">
        <v>59</v>
      </c>
      <c r="E2" s="9" t="s">
        <v>60</v>
      </c>
      <c r="F2" s="8" t="s">
        <v>61</v>
      </c>
      <c r="G2" s="8" t="s">
        <v>62</v>
      </c>
      <c r="H2" s="8" t="s">
        <v>63</v>
      </c>
      <c r="I2" s="8" t="s">
        <v>64</v>
      </c>
      <c r="J2" s="8" t="s">
        <v>64</v>
      </c>
      <c r="K2" s="8" t="s">
        <v>65</v>
      </c>
      <c r="L2" s="8"/>
    </row>
    <row r="3" spans="1:103" ht="63.75" x14ac:dyDescent="0.2">
      <c r="A3" s="58" t="str">
        <f>IF(Lifting_Incidents[[#This Row],[Date]]="","",TEXT(B3, "mmmm yyyy"))</f>
        <v>January 2025</v>
      </c>
      <c r="B3" s="48">
        <v>45661</v>
      </c>
      <c r="C3" s="48" t="s">
        <v>66</v>
      </c>
      <c r="D3" s="13" t="s">
        <v>67</v>
      </c>
      <c r="E3" s="9" t="s">
        <v>68</v>
      </c>
      <c r="F3" s="8" t="s">
        <v>69</v>
      </c>
      <c r="G3" s="8" t="s">
        <v>70</v>
      </c>
      <c r="H3" s="8" t="s">
        <v>71</v>
      </c>
      <c r="I3" s="8" t="s">
        <v>64</v>
      </c>
      <c r="J3" s="8" t="s">
        <v>65</v>
      </c>
      <c r="K3" s="8" t="s">
        <v>64</v>
      </c>
      <c r="L3" s="8" t="s">
        <v>72</v>
      </c>
    </row>
    <row r="4" spans="1:103" ht="51" x14ac:dyDescent="0.2">
      <c r="A4" s="58" t="str">
        <f>IF(Lifting_Incidents[[#This Row],[Date]]="","",TEXT(B4, "mmmm yyyy"))</f>
        <v>January 2025</v>
      </c>
      <c r="B4" s="48">
        <v>45661</v>
      </c>
      <c r="C4" s="48" t="s">
        <v>58</v>
      </c>
      <c r="D4" s="13" t="s">
        <v>59</v>
      </c>
      <c r="E4" s="9" t="s">
        <v>73</v>
      </c>
      <c r="F4" s="8" t="s">
        <v>74</v>
      </c>
      <c r="G4" s="8" t="s">
        <v>75</v>
      </c>
      <c r="H4" s="8" t="s">
        <v>71</v>
      </c>
      <c r="I4" s="8" t="s">
        <v>65</v>
      </c>
      <c r="J4" s="8" t="s">
        <v>64</v>
      </c>
      <c r="K4" s="8" t="s">
        <v>65</v>
      </c>
      <c r="L4" s="8"/>
    </row>
    <row r="5" spans="1:103" ht="38.25" x14ac:dyDescent="0.2">
      <c r="A5" s="58" t="str">
        <f>IF(Lifting_Incidents[[#This Row],[Date]]="","",TEXT(B5, "mmmm yyyy"))</f>
        <v>January 2025</v>
      </c>
      <c r="B5" s="48">
        <v>45663</v>
      </c>
      <c r="C5" s="48" t="s">
        <v>58</v>
      </c>
      <c r="D5" s="13" t="s">
        <v>76</v>
      </c>
      <c r="E5" s="9" t="s">
        <v>77</v>
      </c>
      <c r="F5" s="8" t="s">
        <v>95</v>
      </c>
      <c r="G5" s="8" t="s">
        <v>78</v>
      </c>
      <c r="H5" s="8" t="s">
        <v>79</v>
      </c>
      <c r="I5" s="8" t="s">
        <v>65</v>
      </c>
      <c r="J5" s="8" t="s">
        <v>64</v>
      </c>
      <c r="K5" s="8" t="s">
        <v>65</v>
      </c>
      <c r="L5" s="8"/>
    </row>
    <row r="6" spans="1:103" ht="76.5" x14ac:dyDescent="0.2">
      <c r="A6" s="58" t="str">
        <f>IF(Lifting_Incidents[[#This Row],[Date]]="","",TEXT(B6, "mmmm yyyy"))</f>
        <v>January 2025</v>
      </c>
      <c r="B6" s="48">
        <v>45668</v>
      </c>
      <c r="C6" s="48" t="s">
        <v>58</v>
      </c>
      <c r="D6" s="13" t="s">
        <v>59</v>
      </c>
      <c r="E6" s="9" t="s">
        <v>80</v>
      </c>
      <c r="F6" s="8" t="s">
        <v>69</v>
      </c>
      <c r="G6" s="8" t="s">
        <v>81</v>
      </c>
      <c r="H6" s="8" t="s">
        <v>79</v>
      </c>
      <c r="I6" s="8" t="s">
        <v>64</v>
      </c>
      <c r="J6" s="8" t="s">
        <v>64</v>
      </c>
      <c r="K6" s="8" t="s">
        <v>65</v>
      </c>
      <c r="L6" s="8"/>
    </row>
    <row r="7" spans="1:103" ht="127.5" x14ac:dyDescent="0.2">
      <c r="A7" s="58" t="str">
        <f>IF(Lifting_Incidents[[#This Row],[Date]]="","",TEXT(B7, "mmmm yyyy"))</f>
        <v>January 2025</v>
      </c>
      <c r="B7" s="48">
        <v>45673</v>
      </c>
      <c r="C7" s="48" t="s">
        <v>82</v>
      </c>
      <c r="D7" s="13" t="s">
        <v>59</v>
      </c>
      <c r="E7" s="9" t="s">
        <v>83</v>
      </c>
      <c r="F7" s="8" t="s">
        <v>61</v>
      </c>
      <c r="G7" s="8" t="s">
        <v>81</v>
      </c>
      <c r="H7" s="8" t="s">
        <v>79</v>
      </c>
      <c r="I7" s="8" t="s">
        <v>65</v>
      </c>
      <c r="J7" s="8" t="s">
        <v>64</v>
      </c>
      <c r="K7" s="8" t="s">
        <v>65</v>
      </c>
      <c r="L7" s="8"/>
    </row>
    <row r="8" spans="1:103" ht="89.25" x14ac:dyDescent="0.2">
      <c r="A8" s="58" t="str">
        <f>IF(Lifting_Incidents[[#This Row],[Date]]="","",TEXT(B8, "mmmm yyyy"))</f>
        <v>January 2025</v>
      </c>
      <c r="B8" s="48">
        <v>45673</v>
      </c>
      <c r="C8" s="48" t="s">
        <v>58</v>
      </c>
      <c r="D8" s="13" t="s">
        <v>76</v>
      </c>
      <c r="E8" s="9" t="s">
        <v>84</v>
      </c>
      <c r="F8" s="8" t="s">
        <v>85</v>
      </c>
      <c r="G8" s="8" t="s">
        <v>86</v>
      </c>
      <c r="H8" s="8" t="s">
        <v>71</v>
      </c>
      <c r="I8" s="8" t="s">
        <v>64</v>
      </c>
      <c r="J8" s="8" t="s">
        <v>65</v>
      </c>
      <c r="K8" s="8" t="s">
        <v>64</v>
      </c>
      <c r="L8" s="8" t="s">
        <v>87</v>
      </c>
    </row>
    <row r="9" spans="1:103" ht="63.75" x14ac:dyDescent="0.2">
      <c r="A9" s="58" t="str">
        <f>IF(Lifting_Incidents[[#This Row],[Date]]="","",TEXT(B9, "mmmm yyyy"))</f>
        <v>January 2025</v>
      </c>
      <c r="B9" s="48">
        <v>45673</v>
      </c>
      <c r="C9" s="48" t="s">
        <v>58</v>
      </c>
      <c r="D9" s="13" t="s">
        <v>76</v>
      </c>
      <c r="E9" s="9" t="s">
        <v>88</v>
      </c>
      <c r="F9" s="8" t="s">
        <v>85</v>
      </c>
      <c r="G9" s="8" t="s">
        <v>89</v>
      </c>
      <c r="H9" s="8" t="s">
        <v>90</v>
      </c>
      <c r="I9" s="8" t="s">
        <v>65</v>
      </c>
      <c r="J9" s="8" t="s">
        <v>64</v>
      </c>
      <c r="K9" s="8" t="s">
        <v>65</v>
      </c>
      <c r="L9" s="8"/>
    </row>
    <row r="10" spans="1:103" ht="63.75" x14ac:dyDescent="0.2">
      <c r="A10" s="58" t="str">
        <f>IF(Lifting_Incidents[[#This Row],[Date]]="","",TEXT(B10, "mmmm yyyy"))</f>
        <v>January 2025</v>
      </c>
      <c r="B10" s="48">
        <v>45673</v>
      </c>
      <c r="C10" s="48" t="s">
        <v>58</v>
      </c>
      <c r="D10" s="13" t="s">
        <v>76</v>
      </c>
      <c r="E10" s="9" t="s">
        <v>91</v>
      </c>
      <c r="F10" s="8" t="s">
        <v>69</v>
      </c>
      <c r="G10" s="8" t="s">
        <v>92</v>
      </c>
      <c r="H10" s="8" t="s">
        <v>93</v>
      </c>
      <c r="I10" s="8" t="s">
        <v>64</v>
      </c>
      <c r="J10" s="8" t="s">
        <v>64</v>
      </c>
      <c r="K10" s="8" t="s">
        <v>65</v>
      </c>
      <c r="L10" s="8"/>
    </row>
    <row r="11" spans="1:103" ht="89.25" x14ac:dyDescent="0.2">
      <c r="A11" s="58" t="str">
        <f>IF(Lifting_Incidents[[#This Row],[Date]]="","",TEXT(B11, "mmmm yyyy"))</f>
        <v>January 2025</v>
      </c>
      <c r="B11" s="48">
        <v>45674</v>
      </c>
      <c r="C11" s="48" t="s">
        <v>82</v>
      </c>
      <c r="D11" s="13" t="s">
        <v>76</v>
      </c>
      <c r="E11" s="9" t="s">
        <v>94</v>
      </c>
      <c r="F11" s="8" t="s">
        <v>95</v>
      </c>
      <c r="G11" s="8" t="s">
        <v>96</v>
      </c>
      <c r="H11" s="8" t="s">
        <v>71</v>
      </c>
      <c r="I11" s="8" t="s">
        <v>64</v>
      </c>
      <c r="J11" s="8" t="s">
        <v>64</v>
      </c>
      <c r="K11" s="8" t="s">
        <v>65</v>
      </c>
      <c r="L11" s="8"/>
    </row>
    <row r="12" spans="1:103" ht="38.25" x14ac:dyDescent="0.2">
      <c r="A12" s="58" t="str">
        <f>IF(Lifting_Incidents[[#This Row],[Date]]="","",TEXT(B12, "mmmm yyyy"))</f>
        <v>January 2025</v>
      </c>
      <c r="B12" s="48">
        <v>45674</v>
      </c>
      <c r="C12" s="48" t="s">
        <v>82</v>
      </c>
      <c r="D12" s="13" t="s">
        <v>76</v>
      </c>
      <c r="E12" s="9" t="s">
        <v>97</v>
      </c>
      <c r="F12" s="8" t="s">
        <v>61</v>
      </c>
      <c r="G12" s="8" t="s">
        <v>98</v>
      </c>
      <c r="H12" s="8" t="s">
        <v>79</v>
      </c>
      <c r="I12" s="8" t="s">
        <v>65</v>
      </c>
      <c r="J12" s="8" t="s">
        <v>64</v>
      </c>
      <c r="K12" s="8" t="s">
        <v>65</v>
      </c>
      <c r="L12" s="8"/>
    </row>
    <row r="13" spans="1:103" ht="76.5" x14ac:dyDescent="0.2">
      <c r="A13" s="58" t="str">
        <f>IF(Lifting_Incidents[[#This Row],[Date]]="","",TEXT(B13, "mmmm yyyy"))</f>
        <v>January 2025</v>
      </c>
      <c r="B13" s="48">
        <v>45675</v>
      </c>
      <c r="C13" s="48" t="s">
        <v>99</v>
      </c>
      <c r="D13" s="13" t="s">
        <v>76</v>
      </c>
      <c r="E13" s="9" t="s">
        <v>100</v>
      </c>
      <c r="F13" s="8" t="s">
        <v>61</v>
      </c>
      <c r="G13" s="8" t="s">
        <v>101</v>
      </c>
      <c r="H13" s="8" t="s">
        <v>102</v>
      </c>
      <c r="I13" s="8" t="s">
        <v>65</v>
      </c>
      <c r="J13" s="8" t="s">
        <v>64</v>
      </c>
      <c r="K13" s="8" t="s">
        <v>65</v>
      </c>
      <c r="L13" s="8"/>
    </row>
    <row r="14" spans="1:103" ht="127.5" x14ac:dyDescent="0.2">
      <c r="A14" s="59" t="str">
        <f>IF(Lifting_Incidents[[#This Row],[Date]]="","",TEXT(B14, "mmmm yyyy"))</f>
        <v>January 2025</v>
      </c>
      <c r="B14" s="48">
        <v>45676</v>
      </c>
      <c r="C14" s="48" t="s">
        <v>66</v>
      </c>
      <c r="D14" s="52" t="s">
        <v>59</v>
      </c>
      <c r="E14" s="9" t="s">
        <v>103</v>
      </c>
      <c r="F14" s="6" t="s">
        <v>61</v>
      </c>
      <c r="G14" s="8" t="s">
        <v>105</v>
      </c>
      <c r="H14" s="6" t="s">
        <v>71</v>
      </c>
      <c r="I14" s="8" t="s">
        <v>64</v>
      </c>
      <c r="J14" s="8" t="s">
        <v>64</v>
      </c>
      <c r="K14" s="8" t="s">
        <v>65</v>
      </c>
      <c r="L14" s="6"/>
    </row>
    <row r="15" spans="1:103" ht="127.5" x14ac:dyDescent="0.2">
      <c r="A15" s="59" t="str">
        <f>IF(Lifting_Incidents[[#This Row],[Date]]="","",TEXT(B15, "mmmm yyyy"))</f>
        <v>January 2025</v>
      </c>
      <c r="B15" s="48">
        <v>45679</v>
      </c>
      <c r="C15" s="48" t="s">
        <v>58</v>
      </c>
      <c r="D15" s="52" t="s">
        <v>59</v>
      </c>
      <c r="E15" s="9" t="s">
        <v>106</v>
      </c>
      <c r="F15" s="6" t="s">
        <v>69</v>
      </c>
      <c r="G15" s="8" t="s">
        <v>107</v>
      </c>
      <c r="H15" s="6" t="s">
        <v>71</v>
      </c>
      <c r="I15" s="8" t="s">
        <v>64</v>
      </c>
      <c r="J15" s="8" t="s">
        <v>65</v>
      </c>
      <c r="K15" s="8" t="s">
        <v>64</v>
      </c>
      <c r="L15" s="8" t="s">
        <v>108</v>
      </c>
    </row>
    <row r="16" spans="1:103" ht="63.75" x14ac:dyDescent="0.2">
      <c r="A16" s="59" t="str">
        <f>IF(Lifting_Incidents[[#This Row],[Date]]="","",TEXT(B16, "mmmm yyyy"))</f>
        <v>January 2025</v>
      </c>
      <c r="B16" s="48">
        <v>45679</v>
      </c>
      <c r="C16" s="48" t="s">
        <v>58</v>
      </c>
      <c r="D16" s="52" t="s">
        <v>59</v>
      </c>
      <c r="E16" s="9" t="s">
        <v>109</v>
      </c>
      <c r="F16" s="6" t="s">
        <v>110</v>
      </c>
      <c r="G16" s="8" t="s">
        <v>111</v>
      </c>
      <c r="H16" s="6" t="s">
        <v>112</v>
      </c>
      <c r="I16" s="8" t="s">
        <v>64</v>
      </c>
      <c r="J16" s="6" t="s">
        <v>64</v>
      </c>
      <c r="K16" s="6" t="s">
        <v>65</v>
      </c>
      <c r="L16" s="6"/>
    </row>
    <row r="17" spans="1:12" ht="38.25" x14ac:dyDescent="0.2">
      <c r="A17" s="59" t="str">
        <f>IF(Lifting_Incidents[[#This Row],[Date]]="","",TEXT(B17, "mmmm yyyy"))</f>
        <v>January 2025</v>
      </c>
      <c r="B17" s="48">
        <v>45680</v>
      </c>
      <c r="C17" s="48" t="s">
        <v>82</v>
      </c>
      <c r="D17" s="52" t="s">
        <v>113</v>
      </c>
      <c r="E17" s="9" t="s">
        <v>114</v>
      </c>
      <c r="F17" s="6" t="s">
        <v>61</v>
      </c>
      <c r="G17" s="8" t="s">
        <v>115</v>
      </c>
      <c r="H17" s="6" t="s">
        <v>112</v>
      </c>
      <c r="I17" s="8" t="s">
        <v>65</v>
      </c>
      <c r="J17" s="6" t="s">
        <v>64</v>
      </c>
      <c r="K17" s="6" t="s">
        <v>65</v>
      </c>
      <c r="L17" s="6"/>
    </row>
    <row r="18" spans="1:12" ht="51" x14ac:dyDescent="0.2">
      <c r="A18" s="59" t="str">
        <f>IF(Lifting_Incidents[[#This Row],[Date]]="","",TEXT(B18, "mmmm yyyy"))</f>
        <v>January 2025</v>
      </c>
      <c r="B18" s="48">
        <v>45680</v>
      </c>
      <c r="C18" s="48" t="s">
        <v>58</v>
      </c>
      <c r="D18" s="52" t="s">
        <v>76</v>
      </c>
      <c r="E18" s="9" t="s">
        <v>116</v>
      </c>
      <c r="F18" s="6" t="s">
        <v>110</v>
      </c>
      <c r="G18" s="8" t="s">
        <v>117</v>
      </c>
      <c r="H18" s="6" t="s">
        <v>79</v>
      </c>
      <c r="I18" s="8" t="s">
        <v>64</v>
      </c>
      <c r="J18" s="6" t="s">
        <v>64</v>
      </c>
      <c r="K18" s="6" t="s">
        <v>65</v>
      </c>
      <c r="L18" s="6"/>
    </row>
    <row r="19" spans="1:12" ht="63.75" x14ac:dyDescent="0.2">
      <c r="A19" s="59" t="str">
        <f>IF(Lifting_Incidents[[#This Row],[Date]]="","",TEXT(B19, "mmmm yyyy"))</f>
        <v>January 2025</v>
      </c>
      <c r="B19" s="48">
        <v>45681</v>
      </c>
      <c r="C19" s="48" t="s">
        <v>82</v>
      </c>
      <c r="D19" s="52" t="s">
        <v>59</v>
      </c>
      <c r="E19" s="9" t="s">
        <v>118</v>
      </c>
      <c r="F19" s="6" t="s">
        <v>95</v>
      </c>
      <c r="G19" s="8" t="s">
        <v>119</v>
      </c>
      <c r="H19" s="6" t="s">
        <v>112</v>
      </c>
      <c r="I19" s="8" t="s">
        <v>65</v>
      </c>
      <c r="J19" s="6" t="s">
        <v>65</v>
      </c>
      <c r="K19" s="6" t="s">
        <v>64</v>
      </c>
      <c r="L19" s="8" t="s">
        <v>120</v>
      </c>
    </row>
    <row r="20" spans="1:12" ht="63.75" x14ac:dyDescent="0.2">
      <c r="A20" s="59" t="str">
        <f>IF(Lifting_Incidents[[#This Row],[Date]]="","",TEXT(B20, "mmmm yyyy"))</f>
        <v>January 2025</v>
      </c>
      <c r="B20" s="48">
        <v>45681</v>
      </c>
      <c r="C20" s="48" t="s">
        <v>58</v>
      </c>
      <c r="D20" s="52" t="s">
        <v>59</v>
      </c>
      <c r="E20" s="9" t="s">
        <v>121</v>
      </c>
      <c r="F20" s="6" t="s">
        <v>95</v>
      </c>
      <c r="G20" s="8" t="s">
        <v>122</v>
      </c>
      <c r="H20" s="6" t="s">
        <v>63</v>
      </c>
      <c r="I20" s="8" t="s">
        <v>64</v>
      </c>
      <c r="J20" s="6" t="s">
        <v>64</v>
      </c>
      <c r="K20" s="6" t="s">
        <v>65</v>
      </c>
      <c r="L20" s="6"/>
    </row>
    <row r="21" spans="1:12" ht="51" x14ac:dyDescent="0.2">
      <c r="A21" s="59" t="str">
        <f>IF(Lifting_Incidents[[#This Row],[Date]]="","",TEXT(B21, "mmmm yyyy"))</f>
        <v>January 2025</v>
      </c>
      <c r="B21" s="48">
        <v>45682</v>
      </c>
      <c r="C21" s="48" t="s">
        <v>82</v>
      </c>
      <c r="D21" s="52" t="s">
        <v>63</v>
      </c>
      <c r="E21" s="9" t="s">
        <v>123</v>
      </c>
      <c r="F21" s="6" t="s">
        <v>124</v>
      </c>
      <c r="G21" s="8" t="s">
        <v>63</v>
      </c>
      <c r="H21" s="6" t="s">
        <v>63</v>
      </c>
      <c r="I21" s="8" t="s">
        <v>64</v>
      </c>
      <c r="J21" s="6" t="s">
        <v>65</v>
      </c>
      <c r="K21" s="6" t="s">
        <v>64</v>
      </c>
      <c r="L21" s="8" t="s">
        <v>125</v>
      </c>
    </row>
    <row r="22" spans="1:12" ht="76.5" x14ac:dyDescent="0.2">
      <c r="A22" s="59" t="str">
        <f>IF(Lifting_Incidents[[#This Row],[Date]]="","",TEXT(B22, "mmmm yyyy"))</f>
        <v>January 2025</v>
      </c>
      <c r="B22" s="48">
        <v>45682</v>
      </c>
      <c r="C22" s="48" t="s">
        <v>82</v>
      </c>
      <c r="D22" s="52" t="s">
        <v>113</v>
      </c>
      <c r="E22" s="9" t="s">
        <v>126</v>
      </c>
      <c r="F22" s="6" t="s">
        <v>74</v>
      </c>
      <c r="G22" s="8" t="s">
        <v>127</v>
      </c>
      <c r="H22" s="6" t="s">
        <v>93</v>
      </c>
      <c r="I22" s="8" t="s">
        <v>65</v>
      </c>
      <c r="J22" s="6" t="s">
        <v>64</v>
      </c>
      <c r="K22" s="6" t="s">
        <v>65</v>
      </c>
      <c r="L22" s="6"/>
    </row>
    <row r="23" spans="1:12" ht="38.25" x14ac:dyDescent="0.2">
      <c r="A23" s="59" t="str">
        <f>IF(Lifting_Incidents[[#This Row],[Date]]="","",TEXT(B23, "mmmm yyyy"))</f>
        <v>January 2025</v>
      </c>
      <c r="B23" s="48">
        <v>45683</v>
      </c>
      <c r="C23" s="48" t="s">
        <v>82</v>
      </c>
      <c r="D23" s="52" t="s">
        <v>76</v>
      </c>
      <c r="E23" s="9" t="s">
        <v>128</v>
      </c>
      <c r="F23" s="6" t="s">
        <v>95</v>
      </c>
      <c r="G23" s="8" t="s">
        <v>101</v>
      </c>
      <c r="H23" s="6" t="s">
        <v>102</v>
      </c>
      <c r="I23" s="8" t="s">
        <v>64</v>
      </c>
      <c r="J23" s="6" t="s">
        <v>64</v>
      </c>
      <c r="K23" s="6" t="s">
        <v>65</v>
      </c>
      <c r="L23" s="6"/>
    </row>
    <row r="24" spans="1:12" ht="38.25" x14ac:dyDescent="0.2">
      <c r="A24" s="65" t="str">
        <f>IF(Lifting_Incidents[[#This Row],[Date]]="","",TEXT(B24, "mmmm yyyy"))</f>
        <v>January 2025</v>
      </c>
      <c r="B24" s="48">
        <v>45686</v>
      </c>
      <c r="C24" s="48" t="s">
        <v>82</v>
      </c>
      <c r="D24" s="52" t="s">
        <v>63</v>
      </c>
      <c r="E24" s="9" t="s">
        <v>129</v>
      </c>
      <c r="F24" s="6" t="s">
        <v>130</v>
      </c>
      <c r="G24" s="8" t="s">
        <v>131</v>
      </c>
      <c r="H24" s="6" t="s">
        <v>102</v>
      </c>
      <c r="I24" s="8" t="s">
        <v>65</v>
      </c>
      <c r="J24" s="6" t="s">
        <v>65</v>
      </c>
      <c r="K24" s="6" t="s">
        <v>64</v>
      </c>
      <c r="L24" s="6" t="s">
        <v>132</v>
      </c>
    </row>
    <row r="25" spans="1:12" ht="38.25" x14ac:dyDescent="0.2">
      <c r="A25" s="59" t="str">
        <f>IF(Lifting_Incidents[[#This Row],[Date]]="","",TEXT(B25, "mmmm yyyy"))</f>
        <v>January 2025</v>
      </c>
      <c r="B25" s="48">
        <v>45688</v>
      </c>
      <c r="C25" s="48" t="s">
        <v>58</v>
      </c>
      <c r="D25" s="52" t="s">
        <v>76</v>
      </c>
      <c r="E25" s="9" t="s">
        <v>133</v>
      </c>
      <c r="F25" s="6" t="s">
        <v>104</v>
      </c>
      <c r="G25" s="8" t="s">
        <v>134</v>
      </c>
      <c r="H25" s="6" t="s">
        <v>112</v>
      </c>
      <c r="I25" s="8" t="s">
        <v>65</v>
      </c>
      <c r="J25" s="6" t="s">
        <v>64</v>
      </c>
      <c r="K25" s="6" t="s">
        <v>65</v>
      </c>
      <c r="L25" s="6"/>
    </row>
    <row r="26" spans="1:12" ht="191.25" x14ac:dyDescent="0.2">
      <c r="A26" s="59" t="str">
        <f>IF(Lifting_Incidents[[#This Row],[Date]]="","",TEXT(B26, "mmmm yyyy"))</f>
        <v>January 2025</v>
      </c>
      <c r="B26" s="48">
        <v>45688</v>
      </c>
      <c r="C26" s="48" t="s">
        <v>58</v>
      </c>
      <c r="D26" s="52" t="s">
        <v>76</v>
      </c>
      <c r="E26" s="9" t="s">
        <v>298</v>
      </c>
      <c r="F26" s="6" t="s">
        <v>69</v>
      </c>
      <c r="G26" s="8" t="s">
        <v>81</v>
      </c>
      <c r="H26" s="6" t="s">
        <v>79</v>
      </c>
      <c r="I26" s="8" t="s">
        <v>65</v>
      </c>
      <c r="J26" s="6" t="s">
        <v>64</v>
      </c>
      <c r="K26" s="6" t="s">
        <v>65</v>
      </c>
      <c r="L26" s="6"/>
    </row>
    <row r="27" spans="1:12" ht="89.25" x14ac:dyDescent="0.2">
      <c r="A27" s="59" t="str">
        <f>IF(Lifting_Incidents[[#This Row],[Date]]="","",TEXT(B27, "mmmm yyyy"))</f>
        <v>February 2025</v>
      </c>
      <c r="B27" s="48">
        <v>45690</v>
      </c>
      <c r="C27" s="48" t="s">
        <v>58</v>
      </c>
      <c r="D27" s="52" t="s">
        <v>76</v>
      </c>
      <c r="E27" s="9" t="s">
        <v>135</v>
      </c>
      <c r="F27" s="6" t="s">
        <v>61</v>
      </c>
      <c r="G27" s="8" t="s">
        <v>136</v>
      </c>
      <c r="H27" s="6" t="s">
        <v>112</v>
      </c>
      <c r="I27" s="55" t="s">
        <v>65</v>
      </c>
      <c r="J27" s="6" t="s">
        <v>64</v>
      </c>
      <c r="K27" s="6" t="s">
        <v>65</v>
      </c>
      <c r="L27" s="6"/>
    </row>
    <row r="28" spans="1:12" ht="114.75" x14ac:dyDescent="0.2">
      <c r="A28" s="59" t="str">
        <f>IF(Lifting_Incidents[[#This Row],[Date]]="","",TEXT(B28, "mmmm yyyy"))</f>
        <v>February 2025</v>
      </c>
      <c r="B28" s="48">
        <v>45691</v>
      </c>
      <c r="C28" s="48" t="s">
        <v>82</v>
      </c>
      <c r="D28" s="52" t="s">
        <v>76</v>
      </c>
      <c r="E28" s="9" t="s">
        <v>137</v>
      </c>
      <c r="F28" s="6" t="s">
        <v>110</v>
      </c>
      <c r="G28" s="8" t="s">
        <v>138</v>
      </c>
      <c r="H28" s="6" t="s">
        <v>112</v>
      </c>
      <c r="I28" s="8" t="s">
        <v>65</v>
      </c>
      <c r="J28" s="6" t="s">
        <v>64</v>
      </c>
      <c r="K28" s="6" t="s">
        <v>65</v>
      </c>
      <c r="L28" s="6"/>
    </row>
    <row r="29" spans="1:12" ht="89.25" x14ac:dyDescent="0.2">
      <c r="A29" s="59" t="str">
        <f>IF(Lifting_Incidents[[#This Row],[Date]]="","",TEXT(B29, "mmmm yyyy"))</f>
        <v>February 2025</v>
      </c>
      <c r="B29" s="48">
        <v>45691</v>
      </c>
      <c r="C29" s="48" t="s">
        <v>82</v>
      </c>
      <c r="D29" s="52" t="s">
        <v>76</v>
      </c>
      <c r="E29" s="7" t="s">
        <v>139</v>
      </c>
      <c r="F29" s="6" t="s">
        <v>95</v>
      </c>
      <c r="G29" s="8" t="s">
        <v>140</v>
      </c>
      <c r="H29" s="6" t="s">
        <v>63</v>
      </c>
      <c r="I29" s="55" t="s">
        <v>64</v>
      </c>
      <c r="J29" s="6" t="s">
        <v>64</v>
      </c>
      <c r="K29" s="6" t="s">
        <v>65</v>
      </c>
      <c r="L29" s="6"/>
    </row>
    <row r="30" spans="1:12" ht="127.5" x14ac:dyDescent="0.2">
      <c r="A30" s="59" t="str">
        <f>IF(Lifting_Incidents[[#This Row],[Date]]="","",TEXT(B30, "mmmm yyyy"))</f>
        <v>February 2025</v>
      </c>
      <c r="B30" s="48">
        <v>45692</v>
      </c>
      <c r="C30" s="48" t="s">
        <v>82</v>
      </c>
      <c r="D30" s="52" t="s">
        <v>59</v>
      </c>
      <c r="E30" s="9" t="s">
        <v>141</v>
      </c>
      <c r="F30" s="8" t="s">
        <v>130</v>
      </c>
      <c r="G30" s="54" t="s">
        <v>142</v>
      </c>
      <c r="H30" s="6" t="s">
        <v>71</v>
      </c>
      <c r="I30" s="8" t="s">
        <v>65</v>
      </c>
      <c r="J30" s="6" t="s">
        <v>65</v>
      </c>
      <c r="K30" s="6" t="s">
        <v>64</v>
      </c>
      <c r="L30" s="53" t="s">
        <v>143</v>
      </c>
    </row>
    <row r="31" spans="1:12" ht="102" x14ac:dyDescent="0.2">
      <c r="A31" s="59" t="str">
        <f>IF(Lifting_Incidents[[#This Row],[Date]]="","",TEXT(B31, "mmmm yyyy"))</f>
        <v>February 2025</v>
      </c>
      <c r="B31" s="48">
        <v>45692</v>
      </c>
      <c r="C31" s="48" t="s">
        <v>99</v>
      </c>
      <c r="D31" s="52" t="s">
        <v>76</v>
      </c>
      <c r="E31" s="7" t="s">
        <v>144</v>
      </c>
      <c r="F31" s="6" t="s">
        <v>104</v>
      </c>
      <c r="G31" s="53" t="s">
        <v>145</v>
      </c>
      <c r="H31" s="6" t="s">
        <v>146</v>
      </c>
      <c r="I31" s="8" t="s">
        <v>65</v>
      </c>
      <c r="J31" s="6" t="s">
        <v>64</v>
      </c>
      <c r="K31" s="6" t="s">
        <v>65</v>
      </c>
      <c r="L31" s="6"/>
    </row>
    <row r="32" spans="1:12" ht="114.75" x14ac:dyDescent="0.2">
      <c r="A32" s="59" t="str">
        <f>IF(Lifting_Incidents[[#This Row],[Date]]="","",TEXT(B32, "mmmm yyyy"))</f>
        <v>February 2025</v>
      </c>
      <c r="B32" s="48">
        <v>45692</v>
      </c>
      <c r="C32" s="48" t="s">
        <v>58</v>
      </c>
      <c r="D32" s="52" t="s">
        <v>76</v>
      </c>
      <c r="E32" s="9" t="s">
        <v>147</v>
      </c>
      <c r="F32" s="6" t="s">
        <v>61</v>
      </c>
      <c r="G32" s="6" t="s">
        <v>148</v>
      </c>
      <c r="H32" s="6" t="s">
        <v>102</v>
      </c>
      <c r="I32" s="8" t="s">
        <v>65</v>
      </c>
      <c r="J32" s="6" t="s">
        <v>64</v>
      </c>
      <c r="K32" s="6" t="s">
        <v>65</v>
      </c>
      <c r="L32" s="6"/>
    </row>
    <row r="33" spans="1:12" ht="153" x14ac:dyDescent="0.2">
      <c r="A33" s="65" t="str">
        <f>IF(Lifting_Incidents[[#This Row],[Date]]="","",TEXT(B33, "mmmm yyyy"))</f>
        <v>February 2025</v>
      </c>
      <c r="B33" s="48">
        <v>45693</v>
      </c>
      <c r="C33" s="48" t="s">
        <v>82</v>
      </c>
      <c r="D33" s="52" t="s">
        <v>63</v>
      </c>
      <c r="E33" s="9" t="s">
        <v>149</v>
      </c>
      <c r="F33" s="6" t="s">
        <v>74</v>
      </c>
      <c r="G33" s="6" t="s">
        <v>150</v>
      </c>
      <c r="H33" s="6" t="s">
        <v>112</v>
      </c>
      <c r="I33" s="8" t="s">
        <v>65</v>
      </c>
      <c r="J33" s="6" t="s">
        <v>64</v>
      </c>
      <c r="K33" s="6" t="s">
        <v>65</v>
      </c>
      <c r="L33" s="6"/>
    </row>
    <row r="34" spans="1:12" ht="76.5" x14ac:dyDescent="0.2">
      <c r="A34" s="59" t="str">
        <f>IF(Lifting_Incidents[[#This Row],[Date]]="","",TEXT(B34, "mmmm yyyy"))</f>
        <v>February 2025</v>
      </c>
      <c r="B34" s="48">
        <v>45693</v>
      </c>
      <c r="C34" s="48" t="s">
        <v>58</v>
      </c>
      <c r="D34" s="52" t="s">
        <v>76</v>
      </c>
      <c r="E34" s="9" t="s">
        <v>151</v>
      </c>
      <c r="F34" s="6" t="s">
        <v>110</v>
      </c>
      <c r="G34" s="6" t="s">
        <v>152</v>
      </c>
      <c r="H34" s="6" t="s">
        <v>112</v>
      </c>
      <c r="I34" s="8" t="s">
        <v>65</v>
      </c>
      <c r="J34" s="6" t="s">
        <v>65</v>
      </c>
      <c r="K34" s="6" t="s">
        <v>64</v>
      </c>
      <c r="L34" s="6" t="s">
        <v>153</v>
      </c>
    </row>
    <row r="35" spans="1:12" ht="76.5" x14ac:dyDescent="0.2">
      <c r="A35" s="59" t="str">
        <f>IF(Lifting_Incidents[[#This Row],[Date]]="","",TEXT(B35, "mmmm yyyy"))</f>
        <v>February 2025</v>
      </c>
      <c r="B35" s="48">
        <v>45694</v>
      </c>
      <c r="C35" s="48" t="s">
        <v>82</v>
      </c>
      <c r="D35" s="52" t="s">
        <v>76</v>
      </c>
      <c r="E35" s="7" t="s">
        <v>154</v>
      </c>
      <c r="F35" s="6" t="s">
        <v>95</v>
      </c>
      <c r="G35" s="53" t="s">
        <v>155</v>
      </c>
      <c r="H35" s="6" t="s">
        <v>79</v>
      </c>
      <c r="I35" s="8" t="s">
        <v>64</v>
      </c>
      <c r="J35" s="6" t="s">
        <v>64</v>
      </c>
      <c r="K35" s="6" t="s">
        <v>65</v>
      </c>
      <c r="L35" s="6"/>
    </row>
    <row r="36" spans="1:12" ht="76.5" x14ac:dyDescent="0.2">
      <c r="A36" s="59" t="str">
        <f>IF(Lifting_Incidents[[#This Row],[Date]]="","",TEXT(B36, "mmmm yyyy"))</f>
        <v>February 2025</v>
      </c>
      <c r="B36" s="48">
        <v>45694</v>
      </c>
      <c r="C36" s="48" t="s">
        <v>82</v>
      </c>
      <c r="D36" s="52" t="s">
        <v>113</v>
      </c>
      <c r="E36" s="7" t="s">
        <v>156</v>
      </c>
      <c r="F36" s="6" t="s">
        <v>95</v>
      </c>
      <c r="G36" s="6" t="s">
        <v>157</v>
      </c>
      <c r="H36" s="6" t="s">
        <v>112</v>
      </c>
      <c r="I36" s="8" t="s">
        <v>65</v>
      </c>
      <c r="J36" s="6" t="s">
        <v>64</v>
      </c>
      <c r="K36" s="6" t="s">
        <v>65</v>
      </c>
      <c r="L36" s="6"/>
    </row>
    <row r="37" spans="1:12" ht="127.5" x14ac:dyDescent="0.2">
      <c r="A37" s="59" t="str">
        <f>IF(Lifting_Incidents[[#This Row],[Date]]="","",TEXT(B37, "mmmm yyyy"))</f>
        <v>February 2025</v>
      </c>
      <c r="B37" s="48">
        <v>45695</v>
      </c>
      <c r="C37" s="48" t="s">
        <v>158</v>
      </c>
      <c r="D37" s="52" t="s">
        <v>76</v>
      </c>
      <c r="E37" s="7" t="s">
        <v>159</v>
      </c>
      <c r="F37" s="6" t="s">
        <v>85</v>
      </c>
      <c r="G37" s="53" t="s">
        <v>160</v>
      </c>
      <c r="H37" s="6" t="s">
        <v>102</v>
      </c>
      <c r="I37" s="8" t="s">
        <v>65</v>
      </c>
      <c r="J37" s="6" t="s">
        <v>65</v>
      </c>
      <c r="K37" s="6" t="s">
        <v>64</v>
      </c>
      <c r="L37" s="6" t="s">
        <v>161</v>
      </c>
    </row>
    <row r="38" spans="1:12" ht="153" x14ac:dyDescent="0.2">
      <c r="A38" s="59" t="str">
        <f>IF(Lifting_Incidents[[#This Row],[Date]]="","",TEXT(B38, "mmmm yyyy"))</f>
        <v>February 2025</v>
      </c>
      <c r="B38" s="48">
        <v>45697</v>
      </c>
      <c r="C38" s="48" t="s">
        <v>82</v>
      </c>
      <c r="D38" s="52" t="s">
        <v>59</v>
      </c>
      <c r="E38" s="7" t="s">
        <v>162</v>
      </c>
      <c r="F38" s="6" t="s">
        <v>130</v>
      </c>
      <c r="G38" s="53" t="s">
        <v>163</v>
      </c>
      <c r="H38" s="6" t="s">
        <v>112</v>
      </c>
      <c r="I38" s="8" t="s">
        <v>64</v>
      </c>
      <c r="J38" s="6" t="s">
        <v>65</v>
      </c>
      <c r="K38" s="6" t="s">
        <v>64</v>
      </c>
      <c r="L38" s="6" t="s">
        <v>164</v>
      </c>
    </row>
    <row r="39" spans="1:12" ht="102" x14ac:dyDescent="0.2">
      <c r="A39" s="59" t="str">
        <f>IF(Lifting_Incidents[[#This Row],[Date]]="","",TEXT(B39, "mmmm yyyy"))</f>
        <v>February 2025</v>
      </c>
      <c r="B39" s="48">
        <v>45697</v>
      </c>
      <c r="C39" s="48" t="s">
        <v>82</v>
      </c>
      <c r="D39" s="52" t="s">
        <v>59</v>
      </c>
      <c r="E39" s="7" t="s">
        <v>165</v>
      </c>
      <c r="F39" s="6" t="s">
        <v>130</v>
      </c>
      <c r="G39" s="6" t="s">
        <v>166</v>
      </c>
      <c r="H39" s="6" t="s">
        <v>71</v>
      </c>
      <c r="I39" s="8" t="s">
        <v>65</v>
      </c>
      <c r="J39" s="6" t="s">
        <v>65</v>
      </c>
      <c r="K39" s="6" t="s">
        <v>64</v>
      </c>
      <c r="L39" s="53" t="s">
        <v>167</v>
      </c>
    </row>
    <row r="40" spans="1:12" ht="89.25" x14ac:dyDescent="0.2">
      <c r="A40" s="59" t="str">
        <f>IF(Lifting_Incidents[[#This Row],[Date]]="","",TEXT(B40, "mmmm yyyy"))</f>
        <v>February 2025</v>
      </c>
      <c r="B40" s="48">
        <v>45697</v>
      </c>
      <c r="C40" s="48" t="s">
        <v>82</v>
      </c>
      <c r="D40" s="52" t="s">
        <v>59</v>
      </c>
      <c r="E40" s="7" t="s">
        <v>168</v>
      </c>
      <c r="F40" s="6" t="s">
        <v>95</v>
      </c>
      <c r="G40" s="53" t="s">
        <v>169</v>
      </c>
      <c r="H40" s="6" t="s">
        <v>79</v>
      </c>
      <c r="I40" s="8" t="s">
        <v>65</v>
      </c>
      <c r="J40" s="6" t="s">
        <v>64</v>
      </c>
      <c r="K40" s="6" t="s">
        <v>65</v>
      </c>
      <c r="L40" s="6"/>
    </row>
    <row r="41" spans="1:12" ht="140.25" x14ac:dyDescent="0.2">
      <c r="A41" s="59" t="str">
        <f>IF(Lifting_Incidents[[#This Row],[Date]]="","",TEXT(B41, "mmmm yyyy"))</f>
        <v>February 2025</v>
      </c>
      <c r="B41" s="48">
        <v>45698</v>
      </c>
      <c r="C41" s="48" t="s">
        <v>82</v>
      </c>
      <c r="D41" s="52" t="s">
        <v>59</v>
      </c>
      <c r="E41" s="7" t="s">
        <v>170</v>
      </c>
      <c r="F41" s="6" t="s">
        <v>130</v>
      </c>
      <c r="G41" s="6" t="s">
        <v>171</v>
      </c>
      <c r="H41" s="6" t="s">
        <v>63</v>
      </c>
      <c r="I41" s="8" t="s">
        <v>65</v>
      </c>
      <c r="J41" s="6" t="s">
        <v>64</v>
      </c>
      <c r="K41" s="6" t="s">
        <v>65</v>
      </c>
      <c r="L41" s="6"/>
    </row>
    <row r="42" spans="1:12" ht="140.25" x14ac:dyDescent="0.2">
      <c r="A42" s="59" t="str">
        <f>IF(Lifting_Incidents[[#This Row],[Date]]="","",TEXT(B42, "mmmm yyyy"))</f>
        <v>February 2025</v>
      </c>
      <c r="B42" s="48">
        <v>45699</v>
      </c>
      <c r="C42" s="48" t="s">
        <v>82</v>
      </c>
      <c r="D42" s="52" t="s">
        <v>113</v>
      </c>
      <c r="E42" s="7" t="s">
        <v>172</v>
      </c>
      <c r="F42" s="6" t="s">
        <v>61</v>
      </c>
      <c r="G42" s="54" t="s">
        <v>173</v>
      </c>
      <c r="H42" s="6" t="s">
        <v>71</v>
      </c>
      <c r="I42" s="8" t="s">
        <v>65</v>
      </c>
      <c r="J42" s="6" t="s">
        <v>65</v>
      </c>
      <c r="K42" s="6" t="s">
        <v>64</v>
      </c>
      <c r="L42" s="6" t="s">
        <v>174</v>
      </c>
    </row>
    <row r="43" spans="1:12" ht="140.25" x14ac:dyDescent="0.2">
      <c r="A43" s="59" t="str">
        <f>IF(Lifting_Incidents[[#This Row],[Date]]="","",TEXT(B43, "mmmm yyyy"))</f>
        <v>February 2025</v>
      </c>
      <c r="B43" s="48">
        <v>45699</v>
      </c>
      <c r="C43" s="48" t="s">
        <v>82</v>
      </c>
      <c r="D43" s="52" t="s">
        <v>59</v>
      </c>
      <c r="E43" s="7" t="s">
        <v>175</v>
      </c>
      <c r="F43" s="6" t="s">
        <v>61</v>
      </c>
      <c r="G43" s="6" t="s">
        <v>176</v>
      </c>
      <c r="H43" s="6" t="s">
        <v>112</v>
      </c>
      <c r="I43" s="8" t="s">
        <v>65</v>
      </c>
      <c r="J43" s="6" t="s">
        <v>64</v>
      </c>
      <c r="K43" s="6" t="s">
        <v>65</v>
      </c>
      <c r="L43" s="6"/>
    </row>
    <row r="44" spans="1:12" ht="102" x14ac:dyDescent="0.2">
      <c r="A44" s="59" t="str">
        <f>IF(Lifting_Incidents[[#This Row],[Date]]="","",TEXT(B44, "mmmm yyyy"))</f>
        <v>February 2025</v>
      </c>
      <c r="B44" s="48">
        <v>45699</v>
      </c>
      <c r="C44" s="48" t="s">
        <v>82</v>
      </c>
      <c r="D44" s="52" t="s">
        <v>113</v>
      </c>
      <c r="E44" s="7" t="s">
        <v>177</v>
      </c>
      <c r="F44" s="6" t="s">
        <v>85</v>
      </c>
      <c r="G44" s="8" t="s">
        <v>178</v>
      </c>
      <c r="H44" s="6" t="s">
        <v>79</v>
      </c>
      <c r="I44" s="8" t="s">
        <v>65</v>
      </c>
      <c r="J44" s="6" t="s">
        <v>64</v>
      </c>
      <c r="K44" s="6" t="s">
        <v>65</v>
      </c>
      <c r="L44" s="6"/>
    </row>
    <row r="45" spans="1:12" ht="76.5" x14ac:dyDescent="0.2">
      <c r="A45" s="59" t="str">
        <f>IF(Lifting_Incidents[[#This Row],[Date]]="","",TEXT(B45, "mmmm yyyy"))</f>
        <v>February 2025</v>
      </c>
      <c r="B45" s="48">
        <v>45700</v>
      </c>
      <c r="C45" s="48" t="s">
        <v>82</v>
      </c>
      <c r="D45" s="52" t="s">
        <v>76</v>
      </c>
      <c r="E45" s="7" t="s">
        <v>179</v>
      </c>
      <c r="F45" s="6" t="s">
        <v>110</v>
      </c>
      <c r="G45" s="6" t="s">
        <v>180</v>
      </c>
      <c r="H45" s="6" t="s">
        <v>112</v>
      </c>
      <c r="I45" s="8" t="s">
        <v>64</v>
      </c>
      <c r="J45" s="6" t="s">
        <v>65</v>
      </c>
      <c r="K45" s="6" t="s">
        <v>64</v>
      </c>
      <c r="L45" s="6" t="s">
        <v>181</v>
      </c>
    </row>
    <row r="46" spans="1:12" ht="76.5" x14ac:dyDescent="0.2">
      <c r="A46" s="59" t="str">
        <f>IF(Lifting_Incidents[[#This Row],[Date]]="","",TEXT(B46, "mmmm yyyy"))</f>
        <v>February 2025</v>
      </c>
      <c r="B46" s="48">
        <v>45700</v>
      </c>
      <c r="C46" s="48" t="s">
        <v>82</v>
      </c>
      <c r="D46" s="52" t="s">
        <v>113</v>
      </c>
      <c r="E46" s="7" t="s">
        <v>182</v>
      </c>
      <c r="F46" s="6" t="s">
        <v>95</v>
      </c>
      <c r="G46" s="6" t="s">
        <v>183</v>
      </c>
      <c r="H46" s="6" t="s">
        <v>71</v>
      </c>
      <c r="I46" s="8" t="s">
        <v>65</v>
      </c>
      <c r="J46" s="6" t="s">
        <v>64</v>
      </c>
      <c r="K46" s="6" t="s">
        <v>65</v>
      </c>
      <c r="L46" s="6"/>
    </row>
    <row r="47" spans="1:12" ht="76.5" x14ac:dyDescent="0.2">
      <c r="A47" s="59" t="str">
        <f>IF(Lifting_Incidents[[#This Row],[Date]]="","",TEXT(B47, "mmmm yyyy"))</f>
        <v>February 2025</v>
      </c>
      <c r="B47" s="48">
        <v>45700</v>
      </c>
      <c r="C47" s="48" t="s">
        <v>82</v>
      </c>
      <c r="D47" s="52" t="s">
        <v>59</v>
      </c>
      <c r="E47" s="9" t="s">
        <v>184</v>
      </c>
      <c r="F47" s="6" t="s">
        <v>85</v>
      </c>
      <c r="G47" s="6" t="s">
        <v>185</v>
      </c>
      <c r="H47" s="6" t="s">
        <v>112</v>
      </c>
      <c r="I47" s="8" t="s">
        <v>65</v>
      </c>
      <c r="J47" s="6" t="s">
        <v>64</v>
      </c>
      <c r="K47" s="6" t="s">
        <v>65</v>
      </c>
      <c r="L47" s="6"/>
    </row>
    <row r="48" spans="1:12" ht="153" x14ac:dyDescent="0.2">
      <c r="A48" s="59" t="str">
        <f>IF(Lifting_Incidents[[#This Row],[Date]]="","",TEXT(B48, "mmmm yyyy"))</f>
        <v>February 2025</v>
      </c>
      <c r="B48" s="48">
        <v>45700</v>
      </c>
      <c r="C48" s="48" t="s">
        <v>186</v>
      </c>
      <c r="D48" s="52" t="s">
        <v>76</v>
      </c>
      <c r="E48" s="9" t="s">
        <v>300</v>
      </c>
      <c r="F48" s="6" t="s">
        <v>95</v>
      </c>
      <c r="G48" s="54" t="s">
        <v>187</v>
      </c>
      <c r="H48" s="6" t="s">
        <v>112</v>
      </c>
      <c r="I48" s="8" t="s">
        <v>65</v>
      </c>
      <c r="J48" s="6" t="s">
        <v>64</v>
      </c>
      <c r="K48" s="6" t="s">
        <v>65</v>
      </c>
      <c r="L48" s="6"/>
    </row>
    <row r="49" spans="1:12" ht="140.25" x14ac:dyDescent="0.2">
      <c r="A49" s="59" t="str">
        <f>IF(Lifting_Incidents[[#This Row],[Date]]="","",TEXT(B49, "mmmm yyyy"))</f>
        <v>February 2025</v>
      </c>
      <c r="B49" s="48">
        <v>45701</v>
      </c>
      <c r="C49" s="48" t="s">
        <v>82</v>
      </c>
      <c r="D49" s="52" t="s">
        <v>59</v>
      </c>
      <c r="E49" s="9" t="s">
        <v>188</v>
      </c>
      <c r="F49" s="6" t="s">
        <v>130</v>
      </c>
      <c r="G49" s="54" t="s">
        <v>189</v>
      </c>
      <c r="H49" s="6" t="s">
        <v>71</v>
      </c>
      <c r="I49" s="8" t="s">
        <v>64</v>
      </c>
      <c r="J49" s="6" t="s">
        <v>65</v>
      </c>
      <c r="K49" s="6" t="s">
        <v>64</v>
      </c>
      <c r="L49" s="54" t="s">
        <v>190</v>
      </c>
    </row>
    <row r="50" spans="1:12" ht="102" x14ac:dyDescent="0.2">
      <c r="A50" s="59" t="str">
        <f>IF(Lifting_Incidents[[#This Row],[Date]]="","",TEXT(B50, "mmmm yyyy"))</f>
        <v>February 2025</v>
      </c>
      <c r="B50" s="48">
        <v>45703</v>
      </c>
      <c r="C50" s="48" t="s">
        <v>82</v>
      </c>
      <c r="D50" s="52" t="s">
        <v>59</v>
      </c>
      <c r="E50" s="9" t="s">
        <v>191</v>
      </c>
      <c r="F50" s="6" t="s">
        <v>95</v>
      </c>
      <c r="G50" s="6" t="s">
        <v>192</v>
      </c>
      <c r="H50" s="6" t="s">
        <v>112</v>
      </c>
      <c r="I50" s="8" t="s">
        <v>65</v>
      </c>
      <c r="J50" s="6" t="s">
        <v>64</v>
      </c>
      <c r="K50" s="6" t="s">
        <v>65</v>
      </c>
      <c r="L50" s="6"/>
    </row>
    <row r="51" spans="1:12" ht="125.25" customHeight="1" x14ac:dyDescent="0.2">
      <c r="A51" s="59" t="str">
        <f>IF(Lifting_Incidents[[#This Row],[Date]]="","",TEXT(B51, "mmmm yyyy"))</f>
        <v>February 2025</v>
      </c>
      <c r="B51" s="48">
        <v>45706</v>
      </c>
      <c r="C51" s="48" t="s">
        <v>158</v>
      </c>
      <c r="D51" s="56" t="s">
        <v>59</v>
      </c>
      <c r="E51" s="7" t="s">
        <v>193</v>
      </c>
      <c r="F51" s="6" t="s">
        <v>85</v>
      </c>
      <c r="G51" s="6" t="s">
        <v>194</v>
      </c>
      <c r="H51" s="6" t="s">
        <v>102</v>
      </c>
      <c r="I51" s="8" t="s">
        <v>65</v>
      </c>
      <c r="J51" s="6" t="s">
        <v>64</v>
      </c>
      <c r="K51" s="6" t="s">
        <v>65</v>
      </c>
      <c r="L51" s="6"/>
    </row>
    <row r="52" spans="1:12" ht="99" customHeight="1" x14ac:dyDescent="0.2">
      <c r="A52" s="59" t="str">
        <f>IF(Lifting_Incidents[[#This Row],[Date]]="","",TEXT(B52, "mmmm yyyy"))</f>
        <v>February 2025</v>
      </c>
      <c r="B52" s="48">
        <v>45707</v>
      </c>
      <c r="C52" s="48" t="s">
        <v>158</v>
      </c>
      <c r="D52" s="56" t="s">
        <v>59</v>
      </c>
      <c r="E52" s="7" t="s">
        <v>195</v>
      </c>
      <c r="F52" s="6" t="s">
        <v>85</v>
      </c>
      <c r="G52" s="6" t="s">
        <v>196</v>
      </c>
      <c r="H52" s="6" t="s">
        <v>102</v>
      </c>
      <c r="I52" s="8" t="s">
        <v>65</v>
      </c>
      <c r="J52" s="6" t="s">
        <v>64</v>
      </c>
      <c r="K52" s="6" t="s">
        <v>65</v>
      </c>
      <c r="L52" s="6"/>
    </row>
    <row r="53" spans="1:12" ht="178.5" x14ac:dyDescent="0.2">
      <c r="A53" s="59" t="str">
        <f>IF(Lifting_Incidents[[#This Row],[Date]]="","",TEXT(B53, "mmmm yyyy"))</f>
        <v>February 2025</v>
      </c>
      <c r="B53" s="48">
        <v>45710</v>
      </c>
      <c r="C53" s="48" t="s">
        <v>82</v>
      </c>
      <c r="D53" s="52" t="s">
        <v>113</v>
      </c>
      <c r="E53" s="7" t="s">
        <v>197</v>
      </c>
      <c r="F53" s="6" t="s">
        <v>95</v>
      </c>
      <c r="G53" s="6" t="s">
        <v>198</v>
      </c>
      <c r="H53" s="6" t="s">
        <v>102</v>
      </c>
      <c r="I53" s="8" t="s">
        <v>65</v>
      </c>
      <c r="J53" s="6" t="s">
        <v>64</v>
      </c>
      <c r="K53" s="6" t="s">
        <v>65</v>
      </c>
      <c r="L53" s="6"/>
    </row>
    <row r="54" spans="1:12" ht="76.5" x14ac:dyDescent="0.2">
      <c r="A54" s="59" t="str">
        <f>IF(Lifting_Incidents[[#This Row],[Date]]="","",TEXT(B54, "mmmm yyyy"))</f>
        <v>February 2025</v>
      </c>
      <c r="B54" s="48">
        <v>45711</v>
      </c>
      <c r="C54" s="48" t="s">
        <v>82</v>
      </c>
      <c r="D54" s="52" t="s">
        <v>113</v>
      </c>
      <c r="E54" s="7" t="s">
        <v>199</v>
      </c>
      <c r="F54" s="6" t="s">
        <v>95</v>
      </c>
      <c r="G54" s="53" t="s">
        <v>200</v>
      </c>
      <c r="H54" s="6" t="s">
        <v>112</v>
      </c>
      <c r="I54" s="8" t="s">
        <v>64</v>
      </c>
      <c r="J54" s="6" t="s">
        <v>64</v>
      </c>
      <c r="K54" s="6" t="s">
        <v>65</v>
      </c>
      <c r="L54" s="6"/>
    </row>
    <row r="55" spans="1:12" ht="76.5" x14ac:dyDescent="0.2">
      <c r="A55" s="59" t="str">
        <f>IF(Lifting_Incidents[[#This Row],[Date]]="","",TEXT(B55, "mmmm yyyy"))</f>
        <v>February 2025</v>
      </c>
      <c r="B55" s="48">
        <v>45711</v>
      </c>
      <c r="C55" s="48" t="s">
        <v>82</v>
      </c>
      <c r="D55" s="52" t="s">
        <v>201</v>
      </c>
      <c r="E55" s="7" t="s">
        <v>202</v>
      </c>
      <c r="F55" s="6" t="s">
        <v>130</v>
      </c>
      <c r="G55" s="53" t="s">
        <v>203</v>
      </c>
      <c r="H55" s="6" t="s">
        <v>112</v>
      </c>
      <c r="I55" s="8" t="s">
        <v>64</v>
      </c>
      <c r="J55" s="6" t="s">
        <v>65</v>
      </c>
      <c r="K55" s="6" t="s">
        <v>64</v>
      </c>
      <c r="L55" s="54" t="s">
        <v>204</v>
      </c>
    </row>
    <row r="56" spans="1:12" ht="114.75" x14ac:dyDescent="0.2">
      <c r="A56" s="59" t="str">
        <f>IF(Lifting_Incidents[[#This Row],[Date]]="","",TEXT(B56, "mmmm yyyy"))</f>
        <v>February 2025</v>
      </c>
      <c r="B56" s="48">
        <v>45712</v>
      </c>
      <c r="C56" s="48" t="s">
        <v>82</v>
      </c>
      <c r="D56" s="52" t="s">
        <v>59</v>
      </c>
      <c r="E56" s="9" t="s">
        <v>205</v>
      </c>
      <c r="F56" s="6" t="s">
        <v>95</v>
      </c>
      <c r="G56" s="8" t="s">
        <v>206</v>
      </c>
      <c r="H56" s="6" t="s">
        <v>71</v>
      </c>
      <c r="I56" s="8" t="s">
        <v>65</v>
      </c>
      <c r="J56" s="6" t="s">
        <v>64</v>
      </c>
      <c r="K56" s="6" t="s">
        <v>65</v>
      </c>
      <c r="L56" s="6"/>
    </row>
    <row r="57" spans="1:12" ht="165.75" x14ac:dyDescent="0.2">
      <c r="A57" s="59" t="str">
        <f>IF(Lifting_Incidents[[#This Row],[Date]]="","",TEXT(B57, "mmmm yyyy"))</f>
        <v>February 2025</v>
      </c>
      <c r="B57" s="48">
        <v>45712</v>
      </c>
      <c r="C57" s="48" t="s">
        <v>186</v>
      </c>
      <c r="D57" s="52" t="s">
        <v>67</v>
      </c>
      <c r="E57" s="9" t="s">
        <v>207</v>
      </c>
      <c r="F57" s="6" t="s">
        <v>104</v>
      </c>
      <c r="G57" s="8" t="s">
        <v>208</v>
      </c>
      <c r="H57" s="6" t="s">
        <v>71</v>
      </c>
      <c r="I57" s="8" t="s">
        <v>65</v>
      </c>
      <c r="J57" s="6" t="s">
        <v>65</v>
      </c>
      <c r="K57" s="6" t="s">
        <v>64</v>
      </c>
      <c r="L57" s="8" t="s">
        <v>209</v>
      </c>
    </row>
    <row r="58" spans="1:12" ht="76.5" x14ac:dyDescent="0.2">
      <c r="A58" s="65" t="str">
        <f>IF(Lifting_Incidents[[#This Row],[Date]]="","",TEXT(B58, "mmmm yyyy"))</f>
        <v>February 2025</v>
      </c>
      <c r="B58" s="48">
        <v>45713</v>
      </c>
      <c r="C58" s="48" t="s">
        <v>82</v>
      </c>
      <c r="D58" s="52" t="s">
        <v>63</v>
      </c>
      <c r="E58" s="9" t="s">
        <v>210</v>
      </c>
      <c r="F58" s="6" t="s">
        <v>85</v>
      </c>
      <c r="G58" s="8" t="s">
        <v>211</v>
      </c>
      <c r="H58" s="6" t="s">
        <v>112</v>
      </c>
      <c r="I58" s="8" t="s">
        <v>65</v>
      </c>
      <c r="J58" s="6" t="s">
        <v>64</v>
      </c>
      <c r="K58" s="6" t="s">
        <v>65</v>
      </c>
      <c r="L58" s="8"/>
    </row>
    <row r="59" spans="1:12" ht="102" x14ac:dyDescent="0.2">
      <c r="A59" s="59" t="str">
        <f>IF(Lifting_Incidents[[#This Row],[Date]]="","",TEXT(B59, "mmmm yyyy"))</f>
        <v>February 2025</v>
      </c>
      <c r="B59" s="48">
        <v>45713</v>
      </c>
      <c r="C59" s="48" t="s">
        <v>82</v>
      </c>
      <c r="D59" s="52" t="s">
        <v>76</v>
      </c>
      <c r="E59" s="9" t="s">
        <v>212</v>
      </c>
      <c r="F59" s="6" t="s">
        <v>85</v>
      </c>
      <c r="G59" s="6" t="s">
        <v>213</v>
      </c>
      <c r="H59" s="6" t="s">
        <v>102</v>
      </c>
      <c r="I59" s="8" t="s">
        <v>65</v>
      </c>
      <c r="J59" s="6" t="s">
        <v>64</v>
      </c>
      <c r="K59" s="6" t="s">
        <v>65</v>
      </c>
      <c r="L59" s="6"/>
    </row>
    <row r="60" spans="1:12" ht="89.25" x14ac:dyDescent="0.2">
      <c r="A60" s="59" t="str">
        <f>IF(Lifting_Incidents[[#This Row],[Date]]="","",TEXT(B60, "mmmm yyyy"))</f>
        <v>February 2025</v>
      </c>
      <c r="B60" s="48">
        <v>45713</v>
      </c>
      <c r="C60" s="48" t="s">
        <v>58</v>
      </c>
      <c r="D60" s="52" t="s">
        <v>113</v>
      </c>
      <c r="E60" s="9" t="s">
        <v>214</v>
      </c>
      <c r="F60" s="6" t="s">
        <v>85</v>
      </c>
      <c r="G60" s="6" t="s">
        <v>215</v>
      </c>
      <c r="H60" s="6" t="s">
        <v>112</v>
      </c>
      <c r="I60" s="8" t="s">
        <v>65</v>
      </c>
      <c r="J60" s="6" t="s">
        <v>64</v>
      </c>
      <c r="K60" s="6" t="s">
        <v>65</v>
      </c>
      <c r="L60" s="6"/>
    </row>
    <row r="61" spans="1:12" ht="89.25" x14ac:dyDescent="0.2">
      <c r="A61" s="65" t="str">
        <f>IF(Lifting_Incidents[[#This Row],[Date]]="","",TEXT(B61, "mmmm yyyy"))</f>
        <v>March 2025</v>
      </c>
      <c r="B61" s="48">
        <v>45718</v>
      </c>
      <c r="C61" s="48" t="s">
        <v>82</v>
      </c>
      <c r="D61" s="52" t="s">
        <v>76</v>
      </c>
      <c r="E61" s="7" t="s">
        <v>216</v>
      </c>
      <c r="F61" s="6" t="s">
        <v>95</v>
      </c>
      <c r="G61" s="6" t="s">
        <v>194</v>
      </c>
      <c r="H61" s="6" t="s">
        <v>102</v>
      </c>
      <c r="I61" s="8" t="s">
        <v>65</v>
      </c>
      <c r="J61" s="6" t="s">
        <v>64</v>
      </c>
      <c r="K61" s="6" t="s">
        <v>65</v>
      </c>
      <c r="L61" s="6"/>
    </row>
    <row r="62" spans="1:12" ht="153" x14ac:dyDescent="0.2">
      <c r="A62" s="65" t="str">
        <f>IF(Lifting_Incidents[[#This Row],[Date]]="","",TEXT(B62, "mmmm yyyy"))</f>
        <v>March 2025</v>
      </c>
      <c r="B62" s="48">
        <v>45719</v>
      </c>
      <c r="C62" s="48" t="s">
        <v>58</v>
      </c>
      <c r="D62" s="52" t="s">
        <v>59</v>
      </c>
      <c r="E62" s="7" t="s">
        <v>217</v>
      </c>
      <c r="F62" s="6" t="s">
        <v>95</v>
      </c>
      <c r="G62" s="6" t="s">
        <v>223</v>
      </c>
      <c r="H62" s="6" t="s">
        <v>71</v>
      </c>
      <c r="I62" s="8" t="s">
        <v>64</v>
      </c>
      <c r="J62" s="6" t="s">
        <v>65</v>
      </c>
      <c r="K62" s="6" t="s">
        <v>64</v>
      </c>
      <c r="L62" s="6" t="s">
        <v>265</v>
      </c>
    </row>
    <row r="63" spans="1:12" ht="204" x14ac:dyDescent="0.2">
      <c r="A63" s="65" t="str">
        <f>IF(Lifting_Incidents[[#This Row],[Date]]="","",TEXT(B63, "mmmm yyyy"))</f>
        <v>March 2025</v>
      </c>
      <c r="B63" s="48">
        <v>45720</v>
      </c>
      <c r="C63" s="48" t="s">
        <v>58</v>
      </c>
      <c r="D63" s="52" t="s">
        <v>67</v>
      </c>
      <c r="E63" s="7" t="s">
        <v>218</v>
      </c>
      <c r="F63" s="6" t="s">
        <v>74</v>
      </c>
      <c r="G63" s="6" t="s">
        <v>219</v>
      </c>
      <c r="H63" s="6" t="s">
        <v>112</v>
      </c>
      <c r="I63" s="8" t="s">
        <v>65</v>
      </c>
      <c r="J63" s="6" t="s">
        <v>64</v>
      </c>
      <c r="K63" s="6" t="s">
        <v>65</v>
      </c>
      <c r="L63" s="6"/>
    </row>
    <row r="64" spans="1:12" ht="191.25" x14ac:dyDescent="0.2">
      <c r="A64" s="65" t="str">
        <f>IF(Lifting_Incidents[[#This Row],[Date]]="","",TEXT(B64, "mmmm yyyy"))</f>
        <v>March 2025</v>
      </c>
      <c r="B64" s="48">
        <v>45721</v>
      </c>
      <c r="C64" s="48" t="s">
        <v>66</v>
      </c>
      <c r="D64" s="52" t="s">
        <v>67</v>
      </c>
      <c r="E64" s="7" t="s">
        <v>220</v>
      </c>
      <c r="F64" s="6" t="s">
        <v>110</v>
      </c>
      <c r="G64" s="68" t="s">
        <v>266</v>
      </c>
      <c r="H64" s="6" t="s">
        <v>71</v>
      </c>
      <c r="I64" s="8" t="s">
        <v>64</v>
      </c>
      <c r="J64" s="6" t="s">
        <v>65</v>
      </c>
      <c r="K64" s="6" t="s">
        <v>64</v>
      </c>
      <c r="L64" s="6" t="s">
        <v>265</v>
      </c>
    </row>
    <row r="65" spans="1:12" ht="165.75" x14ac:dyDescent="0.2">
      <c r="A65" s="65" t="str">
        <f>IF(Lifting_Incidents[[#This Row],[Date]]="","",TEXT(B65, "mmmm yyyy"))</f>
        <v>March 2025</v>
      </c>
      <c r="B65" s="48">
        <v>45722</v>
      </c>
      <c r="C65" s="48" t="s">
        <v>82</v>
      </c>
      <c r="D65" s="52" t="s">
        <v>59</v>
      </c>
      <c r="E65" s="7" t="s">
        <v>267</v>
      </c>
      <c r="F65" s="6" t="s">
        <v>61</v>
      </c>
      <c r="G65" s="6" t="s">
        <v>221</v>
      </c>
      <c r="H65" s="6" t="s">
        <v>112</v>
      </c>
      <c r="I65" s="8" t="s">
        <v>65</v>
      </c>
      <c r="J65" s="6" t="s">
        <v>64</v>
      </c>
      <c r="K65" s="6" t="s">
        <v>65</v>
      </c>
      <c r="L65" s="6"/>
    </row>
    <row r="66" spans="1:12" ht="165.75" x14ac:dyDescent="0.2">
      <c r="A66" s="65" t="str">
        <f>IF(Lifting_Incidents[[#This Row],[Date]]="","",TEXT(B66, "mmmm yyyy"))</f>
        <v>March 2025</v>
      </c>
      <c r="B66" s="48">
        <v>45722</v>
      </c>
      <c r="C66" s="48" t="s">
        <v>82</v>
      </c>
      <c r="D66" s="52" t="s">
        <v>59</v>
      </c>
      <c r="E66" s="7" t="s">
        <v>222</v>
      </c>
      <c r="F66" s="6" t="s">
        <v>130</v>
      </c>
      <c r="G66" s="6" t="s">
        <v>223</v>
      </c>
      <c r="H66" s="6" t="s">
        <v>71</v>
      </c>
      <c r="I66" s="8" t="s">
        <v>65</v>
      </c>
      <c r="J66" s="6" t="s">
        <v>65</v>
      </c>
      <c r="K66" s="6" t="s">
        <v>64</v>
      </c>
      <c r="L66" s="6" t="s">
        <v>120</v>
      </c>
    </row>
    <row r="67" spans="1:12" ht="153" x14ac:dyDescent="0.2">
      <c r="A67" s="65" t="str">
        <f>IF(Lifting_Incidents[[#This Row],[Date]]="","",TEXT(B67, "mmmm yyyy"))</f>
        <v>March 2025</v>
      </c>
      <c r="B67" s="48">
        <v>45722</v>
      </c>
      <c r="C67" s="48" t="s">
        <v>58</v>
      </c>
      <c r="D67" s="52" t="s">
        <v>67</v>
      </c>
      <c r="E67" s="7" t="s">
        <v>224</v>
      </c>
      <c r="F67" s="6" t="s">
        <v>110</v>
      </c>
      <c r="G67" s="6" t="s">
        <v>225</v>
      </c>
      <c r="H67" s="6" t="s">
        <v>112</v>
      </c>
      <c r="I67" s="8" t="s">
        <v>64</v>
      </c>
      <c r="J67" s="6" t="s">
        <v>64</v>
      </c>
      <c r="K67" s="6" t="s">
        <v>65</v>
      </c>
      <c r="L67" s="6"/>
    </row>
    <row r="68" spans="1:12" ht="153" x14ac:dyDescent="0.2">
      <c r="A68" s="65" t="str">
        <f>IF(Lifting_Incidents[[#This Row],[Date]]="","",TEXT(B68, "mmmm yyyy"))</f>
        <v>March 2025</v>
      </c>
      <c r="B68" s="48">
        <v>45723</v>
      </c>
      <c r="C68" s="48" t="s">
        <v>82</v>
      </c>
      <c r="D68" s="52" t="s">
        <v>63</v>
      </c>
      <c r="E68" s="7" t="s">
        <v>270</v>
      </c>
      <c r="F68" s="6" t="s">
        <v>74</v>
      </c>
      <c r="G68" s="6" t="s">
        <v>269</v>
      </c>
      <c r="H68" s="6" t="s">
        <v>112</v>
      </c>
      <c r="I68" s="8" t="s">
        <v>65</v>
      </c>
      <c r="J68" s="6" t="s">
        <v>64</v>
      </c>
      <c r="K68" s="6" t="s">
        <v>65</v>
      </c>
      <c r="L68" s="6"/>
    </row>
    <row r="69" spans="1:12" ht="153" x14ac:dyDescent="0.2">
      <c r="A69" s="65" t="str">
        <f>IF(Lifting_Incidents[[#This Row],[Date]]="","",TEXT(B69, "mmmm yyyy"))</f>
        <v>March 2025</v>
      </c>
      <c r="B69" s="48">
        <v>45723</v>
      </c>
      <c r="C69" s="48" t="s">
        <v>82</v>
      </c>
      <c r="D69" s="52" t="s">
        <v>113</v>
      </c>
      <c r="E69" s="7" t="s">
        <v>268</v>
      </c>
      <c r="F69" s="6" t="s">
        <v>74</v>
      </c>
      <c r="G69" s="6" t="s">
        <v>271</v>
      </c>
      <c r="H69" s="6" t="s">
        <v>79</v>
      </c>
      <c r="I69" s="8" t="s">
        <v>65</v>
      </c>
      <c r="J69" s="6" t="s">
        <v>64</v>
      </c>
      <c r="K69" s="6" t="s">
        <v>65</v>
      </c>
      <c r="L69" s="6"/>
    </row>
    <row r="70" spans="1:12" ht="195.75" customHeight="1" x14ac:dyDescent="0.2">
      <c r="A70" s="65" t="str">
        <f>IF(Lifting_Incidents[[#This Row],[Date]]="","",TEXT(B70, "mmmm yyyy"))</f>
        <v>March 2025</v>
      </c>
      <c r="B70" s="48">
        <v>45724</v>
      </c>
      <c r="C70" s="48" t="s">
        <v>82</v>
      </c>
      <c r="D70" s="52" t="s">
        <v>59</v>
      </c>
      <c r="E70" s="7" t="s">
        <v>226</v>
      </c>
      <c r="F70" s="6" t="s">
        <v>110</v>
      </c>
      <c r="G70" s="6" t="s">
        <v>223</v>
      </c>
      <c r="H70" s="6" t="s">
        <v>71</v>
      </c>
      <c r="I70" s="8" t="s">
        <v>64</v>
      </c>
      <c r="J70" s="6" t="s">
        <v>65</v>
      </c>
      <c r="K70" s="6" t="s">
        <v>64</v>
      </c>
      <c r="L70" s="6" t="s">
        <v>120</v>
      </c>
    </row>
    <row r="71" spans="1:12" ht="157.5" customHeight="1" x14ac:dyDescent="0.2">
      <c r="A71" s="65" t="str">
        <f>IF(Lifting_Incidents[[#This Row],[Date]]="","",TEXT(B71, "mmmm yyyy"))</f>
        <v>March 2025</v>
      </c>
      <c r="B71" s="48">
        <v>45724</v>
      </c>
      <c r="C71" s="48" t="s">
        <v>82</v>
      </c>
      <c r="D71" s="52" t="s">
        <v>76</v>
      </c>
      <c r="E71" s="7" t="s">
        <v>227</v>
      </c>
      <c r="F71" s="6" t="s">
        <v>110</v>
      </c>
      <c r="G71" s="6" t="s">
        <v>228</v>
      </c>
      <c r="H71" s="6" t="s">
        <v>71</v>
      </c>
      <c r="I71" s="8" t="s">
        <v>65</v>
      </c>
      <c r="J71" s="6" t="s">
        <v>65</v>
      </c>
      <c r="K71" s="6" t="s">
        <v>64</v>
      </c>
      <c r="L71" s="6" t="s">
        <v>272</v>
      </c>
    </row>
    <row r="72" spans="1:12" ht="138.75" customHeight="1" x14ac:dyDescent="0.2">
      <c r="A72" s="65" t="str">
        <f>IF(Lifting_Incidents[[#This Row],[Date]]="","",TEXT(B72, "mmmm yyyy"))</f>
        <v>March 2025</v>
      </c>
      <c r="B72" s="48">
        <v>45725</v>
      </c>
      <c r="C72" s="48" t="s">
        <v>186</v>
      </c>
      <c r="D72" s="52" t="s">
        <v>59</v>
      </c>
      <c r="E72" s="7" t="s">
        <v>289</v>
      </c>
      <c r="F72" s="6" t="s">
        <v>95</v>
      </c>
      <c r="G72" s="6" t="s">
        <v>229</v>
      </c>
      <c r="H72" s="6" t="s">
        <v>112</v>
      </c>
      <c r="I72" s="8" t="s">
        <v>64</v>
      </c>
      <c r="J72" s="6" t="s">
        <v>65</v>
      </c>
      <c r="K72" s="6" t="s">
        <v>64</v>
      </c>
      <c r="L72" s="6" t="s">
        <v>265</v>
      </c>
    </row>
    <row r="73" spans="1:12" ht="123.75" customHeight="1" x14ac:dyDescent="0.2">
      <c r="A73" s="65" t="str">
        <f>IF(Lifting_Incidents[[#This Row],[Date]]="","",TEXT(B73, "mmmm yyyy"))</f>
        <v>March 2025</v>
      </c>
      <c r="B73" s="48">
        <v>45725</v>
      </c>
      <c r="C73" s="48" t="s">
        <v>158</v>
      </c>
      <c r="D73" s="52" t="s">
        <v>59</v>
      </c>
      <c r="E73" s="7" t="s">
        <v>230</v>
      </c>
      <c r="F73" s="6" t="s">
        <v>95</v>
      </c>
      <c r="G73" s="6" t="s">
        <v>291</v>
      </c>
      <c r="H73" s="6" t="s">
        <v>63</v>
      </c>
      <c r="I73" s="8" t="s">
        <v>65</v>
      </c>
      <c r="J73" s="6" t="s">
        <v>64</v>
      </c>
      <c r="K73" s="6" t="s">
        <v>65</v>
      </c>
      <c r="L73" s="6"/>
    </row>
    <row r="74" spans="1:12" ht="116.25" customHeight="1" x14ac:dyDescent="0.2">
      <c r="A74" s="65" t="str">
        <f>IF(Lifting_Incidents[[#This Row],[Date]]="","",TEXT(B74, "mmmm yyyy"))</f>
        <v>March 2025</v>
      </c>
      <c r="B74" s="48">
        <v>45726</v>
      </c>
      <c r="C74" s="48" t="s">
        <v>82</v>
      </c>
      <c r="D74" s="52" t="s">
        <v>201</v>
      </c>
      <c r="E74" s="7" t="s">
        <v>231</v>
      </c>
      <c r="F74" s="6" t="s">
        <v>95</v>
      </c>
      <c r="G74" s="6" t="s">
        <v>228</v>
      </c>
      <c r="H74" s="6" t="s">
        <v>71</v>
      </c>
      <c r="I74" s="8" t="s">
        <v>65</v>
      </c>
      <c r="J74" s="6" t="s">
        <v>64</v>
      </c>
      <c r="K74" s="6" t="s">
        <v>65</v>
      </c>
      <c r="L74" s="6"/>
    </row>
    <row r="75" spans="1:12" ht="114.75" x14ac:dyDescent="0.2">
      <c r="A75" s="65" t="str">
        <f>IF(Lifting_Incidents[[#This Row],[Date]]="","",TEXT(B75, "mmmm yyyy"))</f>
        <v>March 2025</v>
      </c>
      <c r="B75" s="48">
        <v>45727</v>
      </c>
      <c r="C75" s="48" t="s">
        <v>82</v>
      </c>
      <c r="D75" s="52" t="s">
        <v>59</v>
      </c>
      <c r="E75" s="7" t="s">
        <v>232</v>
      </c>
      <c r="F75" s="6" t="s">
        <v>69</v>
      </c>
      <c r="G75" s="6" t="s">
        <v>75</v>
      </c>
      <c r="H75" s="6" t="s">
        <v>71</v>
      </c>
      <c r="I75" s="8" t="s">
        <v>65</v>
      </c>
      <c r="J75" s="6" t="s">
        <v>65</v>
      </c>
      <c r="K75" s="6" t="s">
        <v>64</v>
      </c>
      <c r="L75" s="6" t="s">
        <v>120</v>
      </c>
    </row>
    <row r="76" spans="1:12" ht="150.75" customHeight="1" x14ac:dyDescent="0.2">
      <c r="A76" s="65" t="str">
        <f>IF(Lifting_Incidents[[#This Row],[Date]]="","",TEXT(B76, "mmmm yyyy"))</f>
        <v>March 2025</v>
      </c>
      <c r="B76" s="48">
        <v>45728</v>
      </c>
      <c r="C76" s="48" t="s">
        <v>82</v>
      </c>
      <c r="D76" s="52" t="s">
        <v>63</v>
      </c>
      <c r="E76" s="7" t="s">
        <v>233</v>
      </c>
      <c r="F76" s="6" t="s">
        <v>110</v>
      </c>
      <c r="G76" s="6" t="s">
        <v>234</v>
      </c>
      <c r="H76" s="6" t="s">
        <v>63</v>
      </c>
      <c r="I76" s="8" t="s">
        <v>64</v>
      </c>
      <c r="J76" s="6" t="s">
        <v>64</v>
      </c>
      <c r="K76" s="6" t="s">
        <v>65</v>
      </c>
      <c r="L76" s="6"/>
    </row>
    <row r="77" spans="1:12" ht="204.75" customHeight="1" x14ac:dyDescent="0.2">
      <c r="A77" s="65" t="str">
        <f>IF(Lifting_Incidents[[#This Row],[Date]]="","",TEXT(B77, "mmmm yyyy"))</f>
        <v>March 2025</v>
      </c>
      <c r="B77" s="48">
        <v>45728</v>
      </c>
      <c r="C77" s="48" t="s">
        <v>58</v>
      </c>
      <c r="D77" s="52" t="s">
        <v>113</v>
      </c>
      <c r="E77" s="7" t="s">
        <v>273</v>
      </c>
      <c r="F77" s="6" t="s">
        <v>95</v>
      </c>
      <c r="G77" s="6" t="s">
        <v>235</v>
      </c>
      <c r="H77" s="6" t="s">
        <v>102</v>
      </c>
      <c r="I77" s="8" t="s">
        <v>65</v>
      </c>
      <c r="J77" s="6" t="s">
        <v>64</v>
      </c>
      <c r="K77" s="6" t="s">
        <v>65</v>
      </c>
      <c r="L77" s="6"/>
    </row>
    <row r="78" spans="1:12" ht="132.75" customHeight="1" x14ac:dyDescent="0.2">
      <c r="A78" s="65" t="str">
        <f>IF(Lifting_Incidents[[#This Row],[Date]]="","",TEXT(B78, "mmmm yyyy"))</f>
        <v>March 2025</v>
      </c>
      <c r="B78" s="48">
        <v>45730</v>
      </c>
      <c r="C78" s="48" t="s">
        <v>66</v>
      </c>
      <c r="D78" s="52" t="s">
        <v>76</v>
      </c>
      <c r="E78" s="7" t="s">
        <v>274</v>
      </c>
      <c r="F78" s="6" t="s">
        <v>95</v>
      </c>
      <c r="G78" s="66" t="s">
        <v>236</v>
      </c>
      <c r="H78" s="6" t="s">
        <v>79</v>
      </c>
      <c r="I78" s="8" t="s">
        <v>65</v>
      </c>
      <c r="J78" s="6" t="s">
        <v>64</v>
      </c>
      <c r="K78" s="6" t="s">
        <v>65</v>
      </c>
      <c r="L78" s="6"/>
    </row>
    <row r="79" spans="1:12" ht="95.25" customHeight="1" x14ac:dyDescent="0.2">
      <c r="A79" s="65" t="str">
        <f>IF(Lifting_Incidents[[#This Row],[Date]]="","",TEXT(B79, "mmmm yyyy"))</f>
        <v>March 2025</v>
      </c>
      <c r="B79" s="48">
        <v>45730</v>
      </c>
      <c r="C79" s="48" t="s">
        <v>58</v>
      </c>
      <c r="D79" s="52" t="s">
        <v>76</v>
      </c>
      <c r="E79" s="7" t="s">
        <v>292</v>
      </c>
      <c r="F79" s="6" t="s">
        <v>104</v>
      </c>
      <c r="G79" s="66" t="s">
        <v>237</v>
      </c>
      <c r="H79" s="6" t="s">
        <v>79</v>
      </c>
      <c r="I79" s="8" t="s">
        <v>65</v>
      </c>
      <c r="J79" s="6" t="s">
        <v>64</v>
      </c>
      <c r="K79" s="6" t="s">
        <v>65</v>
      </c>
      <c r="L79" s="6"/>
    </row>
    <row r="80" spans="1:12" ht="87.75" customHeight="1" x14ac:dyDescent="0.2">
      <c r="A80" s="65" t="str">
        <f>IF(Lifting_Incidents[[#This Row],[Date]]="","",TEXT(B80, "mmmm yyyy"))</f>
        <v>March 2025</v>
      </c>
      <c r="B80" s="48">
        <v>45730</v>
      </c>
      <c r="C80" s="48" t="s">
        <v>158</v>
      </c>
      <c r="D80" s="52" t="s">
        <v>59</v>
      </c>
      <c r="E80" s="7" t="s">
        <v>238</v>
      </c>
      <c r="F80" s="6" t="s">
        <v>95</v>
      </c>
      <c r="G80" s="66" t="s">
        <v>239</v>
      </c>
      <c r="H80" s="6" t="s">
        <v>112</v>
      </c>
      <c r="I80" s="8" t="s">
        <v>65</v>
      </c>
      <c r="J80" s="6" t="s">
        <v>64</v>
      </c>
      <c r="K80" s="6" t="s">
        <v>65</v>
      </c>
      <c r="L80" s="6"/>
    </row>
    <row r="81" spans="1:12" ht="129.75" customHeight="1" x14ac:dyDescent="0.2">
      <c r="A81" s="65" t="str">
        <f>IF(Lifting_Incidents[[#This Row],[Date]]="","",TEXT(B81, "mmmm yyyy"))</f>
        <v>March 2025</v>
      </c>
      <c r="B81" s="48">
        <v>45731</v>
      </c>
      <c r="C81" s="48" t="s">
        <v>82</v>
      </c>
      <c r="D81" s="52" t="s">
        <v>113</v>
      </c>
      <c r="E81" s="7" t="s">
        <v>240</v>
      </c>
      <c r="F81" s="6" t="s">
        <v>85</v>
      </c>
      <c r="G81" s="6" t="s">
        <v>63</v>
      </c>
      <c r="H81" s="6" t="s">
        <v>63</v>
      </c>
      <c r="I81" s="8" t="s">
        <v>65</v>
      </c>
      <c r="J81" s="6" t="s">
        <v>64</v>
      </c>
      <c r="K81" s="6" t="s">
        <v>65</v>
      </c>
      <c r="L81" s="6"/>
    </row>
    <row r="82" spans="1:12" ht="186.75" customHeight="1" x14ac:dyDescent="0.2">
      <c r="A82" s="65" t="str">
        <f>IF(Lifting_Incidents[[#This Row],[Date]]="","",TEXT(B82, "mmmm yyyy"))</f>
        <v>March 2025</v>
      </c>
      <c r="B82" s="48">
        <v>45733</v>
      </c>
      <c r="C82" s="48" t="s">
        <v>82</v>
      </c>
      <c r="D82" s="52" t="s">
        <v>76</v>
      </c>
      <c r="E82" s="7" t="s">
        <v>241</v>
      </c>
      <c r="F82" s="6" t="s">
        <v>63</v>
      </c>
      <c r="G82" s="6" t="s">
        <v>242</v>
      </c>
      <c r="H82" s="6" t="s">
        <v>112</v>
      </c>
      <c r="I82" s="8" t="s">
        <v>65</v>
      </c>
      <c r="J82" s="6" t="s">
        <v>64</v>
      </c>
      <c r="K82" s="6" t="s">
        <v>65</v>
      </c>
      <c r="L82" s="6"/>
    </row>
    <row r="83" spans="1:12" ht="128.25" customHeight="1" x14ac:dyDescent="0.2">
      <c r="A83" s="65" t="str">
        <f>IF(Lifting_Incidents[[#This Row],[Date]]="","",TEXT(B83, "mmmm yyyy"))</f>
        <v>March 2025</v>
      </c>
      <c r="B83" s="48">
        <v>45735</v>
      </c>
      <c r="C83" s="48" t="s">
        <v>186</v>
      </c>
      <c r="D83" s="52" t="s">
        <v>201</v>
      </c>
      <c r="E83" s="7" t="s">
        <v>243</v>
      </c>
      <c r="F83" s="6" t="s">
        <v>85</v>
      </c>
      <c r="G83" s="6" t="s">
        <v>275</v>
      </c>
      <c r="H83" s="6" t="s">
        <v>146</v>
      </c>
      <c r="I83" s="8" t="s">
        <v>65</v>
      </c>
      <c r="J83" s="6" t="s">
        <v>64</v>
      </c>
      <c r="K83" s="6" t="s">
        <v>65</v>
      </c>
      <c r="L83" s="6"/>
    </row>
    <row r="84" spans="1:12" ht="167.25" customHeight="1" x14ac:dyDescent="0.2">
      <c r="A84" s="65" t="str">
        <f>IF(Lifting_Incidents[[#This Row],[Date]]="","",TEXT(B84, "mmmm yyyy"))</f>
        <v>March 2025</v>
      </c>
      <c r="B84" s="48">
        <v>45736</v>
      </c>
      <c r="C84" s="48" t="s">
        <v>82</v>
      </c>
      <c r="D84" s="52" t="s">
        <v>63</v>
      </c>
      <c r="E84" s="7" t="s">
        <v>276</v>
      </c>
      <c r="F84" s="6" t="s">
        <v>69</v>
      </c>
      <c r="G84" s="6" t="s">
        <v>127</v>
      </c>
      <c r="H84" s="6" t="s">
        <v>93</v>
      </c>
      <c r="I84" s="8" t="s">
        <v>65</v>
      </c>
      <c r="J84" s="6" t="s">
        <v>64</v>
      </c>
      <c r="K84" s="6" t="s">
        <v>65</v>
      </c>
      <c r="L84" s="6"/>
    </row>
    <row r="85" spans="1:12" ht="157.5" customHeight="1" x14ac:dyDescent="0.2">
      <c r="A85" s="65" t="str">
        <f>IF(Lifting_Incidents[[#This Row],[Date]]="","",TEXT(B85, "mmmm yyyy"))</f>
        <v>March 2025</v>
      </c>
      <c r="B85" s="48">
        <v>45737</v>
      </c>
      <c r="C85" s="48" t="s">
        <v>82</v>
      </c>
      <c r="D85" s="52" t="s">
        <v>113</v>
      </c>
      <c r="E85" s="7" t="s">
        <v>244</v>
      </c>
      <c r="F85" s="6" t="s">
        <v>110</v>
      </c>
      <c r="G85" s="66" t="s">
        <v>245</v>
      </c>
      <c r="H85" s="6" t="s">
        <v>71</v>
      </c>
      <c r="I85" s="8" t="s">
        <v>64</v>
      </c>
      <c r="J85" s="6" t="s">
        <v>65</v>
      </c>
      <c r="K85" s="6" t="s">
        <v>64</v>
      </c>
      <c r="L85" s="6" t="s">
        <v>277</v>
      </c>
    </row>
    <row r="86" spans="1:12" ht="132" customHeight="1" x14ac:dyDescent="0.2">
      <c r="A86" s="65" t="str">
        <f>IF(Lifting_Incidents[[#This Row],[Date]]="","",TEXT(B86, "mmmm yyyy"))</f>
        <v>March 2025</v>
      </c>
      <c r="B86" s="48">
        <v>45738</v>
      </c>
      <c r="C86" s="48" t="s">
        <v>82</v>
      </c>
      <c r="D86" s="52" t="s">
        <v>76</v>
      </c>
      <c r="E86" s="7" t="s">
        <v>246</v>
      </c>
      <c r="F86" s="6" t="s">
        <v>61</v>
      </c>
      <c r="G86" s="66" t="s">
        <v>278</v>
      </c>
      <c r="H86" s="6" t="s">
        <v>102</v>
      </c>
      <c r="I86" s="8" t="s">
        <v>65</v>
      </c>
      <c r="J86" s="6" t="s">
        <v>64</v>
      </c>
      <c r="K86" s="6" t="s">
        <v>65</v>
      </c>
      <c r="L86" s="6"/>
    </row>
    <row r="87" spans="1:12" ht="187.5" customHeight="1" x14ac:dyDescent="0.2">
      <c r="A87" s="65" t="str">
        <f>IF(Lifting_Incidents[[#This Row],[Date]]="","",TEXT(B87, "mmmm yyyy"))</f>
        <v>March 2025</v>
      </c>
      <c r="B87" s="48">
        <v>45738</v>
      </c>
      <c r="C87" s="48" t="s">
        <v>82</v>
      </c>
      <c r="D87" s="52" t="s">
        <v>63</v>
      </c>
      <c r="E87" s="7" t="s">
        <v>279</v>
      </c>
      <c r="F87" s="6" t="s">
        <v>104</v>
      </c>
      <c r="G87" s="6" t="s">
        <v>247</v>
      </c>
      <c r="H87" s="6" t="s">
        <v>112</v>
      </c>
      <c r="I87" s="8" t="s">
        <v>65</v>
      </c>
      <c r="J87" s="6" t="s">
        <v>64</v>
      </c>
      <c r="K87" s="6" t="s">
        <v>65</v>
      </c>
      <c r="L87" s="6"/>
    </row>
    <row r="88" spans="1:12" ht="274.5" customHeight="1" x14ac:dyDescent="0.2">
      <c r="A88" s="65" t="str">
        <f>IF(Lifting_Incidents[[#This Row],[Date]]="","",TEXT(B88, "mmmm yyyy"))</f>
        <v>March 2025</v>
      </c>
      <c r="B88" s="48">
        <v>45738</v>
      </c>
      <c r="C88" s="48" t="s">
        <v>82</v>
      </c>
      <c r="D88" s="52" t="s">
        <v>76</v>
      </c>
      <c r="E88" s="7" t="s">
        <v>281</v>
      </c>
      <c r="F88" s="6" t="s">
        <v>63</v>
      </c>
      <c r="G88" s="67" t="s">
        <v>280</v>
      </c>
      <c r="H88" s="6" t="s">
        <v>112</v>
      </c>
      <c r="I88" s="8" t="s">
        <v>65</v>
      </c>
      <c r="J88" s="6" t="s">
        <v>65</v>
      </c>
      <c r="K88" s="6" t="s">
        <v>64</v>
      </c>
      <c r="L88" s="6" t="s">
        <v>204</v>
      </c>
    </row>
    <row r="89" spans="1:12" ht="242.25" x14ac:dyDescent="0.2">
      <c r="A89" s="65" t="str">
        <f>IF(Lifting_Incidents[[#This Row],[Date]]="","",TEXT(B89, "mmmm yyyy"))</f>
        <v>March 2025</v>
      </c>
      <c r="B89" s="48">
        <v>45739</v>
      </c>
      <c r="C89" s="48" t="s">
        <v>82</v>
      </c>
      <c r="D89" s="52" t="s">
        <v>59</v>
      </c>
      <c r="E89" s="7" t="s">
        <v>282</v>
      </c>
      <c r="F89" s="6" t="s">
        <v>95</v>
      </c>
      <c r="G89" s="66" t="s">
        <v>283</v>
      </c>
      <c r="H89" s="6" t="s">
        <v>79</v>
      </c>
      <c r="I89" s="8" t="s">
        <v>65</v>
      </c>
      <c r="J89" s="6" t="s">
        <v>64</v>
      </c>
      <c r="K89" s="6" t="s">
        <v>65</v>
      </c>
      <c r="L89" s="6"/>
    </row>
    <row r="90" spans="1:12" ht="113.25" customHeight="1" x14ac:dyDescent="0.2">
      <c r="A90" s="65" t="str">
        <f>IF(Lifting_Incidents[[#This Row],[Date]]="","",TEXT(B90, "mmmm yyyy"))</f>
        <v>March 2025</v>
      </c>
      <c r="B90" s="48">
        <v>45739</v>
      </c>
      <c r="C90" s="48" t="s">
        <v>58</v>
      </c>
      <c r="D90" s="52" t="s">
        <v>76</v>
      </c>
      <c r="E90" s="7" t="s">
        <v>284</v>
      </c>
      <c r="F90" s="6" t="s">
        <v>69</v>
      </c>
      <c r="G90" s="6" t="s">
        <v>285</v>
      </c>
      <c r="H90" s="6" t="s">
        <v>63</v>
      </c>
      <c r="I90" s="8" t="s">
        <v>64</v>
      </c>
      <c r="J90" s="6" t="s">
        <v>65</v>
      </c>
      <c r="K90" s="6" t="s">
        <v>64</v>
      </c>
      <c r="L90" s="6" t="s">
        <v>286</v>
      </c>
    </row>
    <row r="91" spans="1:12" ht="190.5" customHeight="1" x14ac:dyDescent="0.2">
      <c r="A91" s="65" t="str">
        <f>IF(Lifting_Incidents[[#This Row],[Date]]="","",TEXT(B91, "mmmm yyyy"))</f>
        <v>March 2025</v>
      </c>
      <c r="B91" s="48">
        <v>45743</v>
      </c>
      <c r="C91" s="48" t="s">
        <v>82</v>
      </c>
      <c r="D91" s="52" t="s">
        <v>59</v>
      </c>
      <c r="E91" s="7" t="s">
        <v>248</v>
      </c>
      <c r="F91" s="6" t="s">
        <v>130</v>
      </c>
      <c r="G91" s="6" t="s">
        <v>127</v>
      </c>
      <c r="H91" s="6" t="s">
        <v>93</v>
      </c>
      <c r="I91" s="8" t="s">
        <v>65</v>
      </c>
      <c r="J91" s="6" t="s">
        <v>64</v>
      </c>
      <c r="K91" s="6" t="s">
        <v>65</v>
      </c>
      <c r="L91" s="6"/>
    </row>
    <row r="92" spans="1:12" ht="140.25" customHeight="1" x14ac:dyDescent="0.2">
      <c r="A92" s="65" t="str">
        <f>IF(Lifting_Incidents[[#This Row],[Date]]="","",TEXT(B92, "mmmm yyyy"))</f>
        <v>March 2025</v>
      </c>
      <c r="B92" s="48">
        <v>45744</v>
      </c>
      <c r="C92" s="48" t="s">
        <v>99</v>
      </c>
      <c r="D92" s="52" t="s">
        <v>59</v>
      </c>
      <c r="E92" s="7" t="s">
        <v>249</v>
      </c>
      <c r="F92" s="6" t="s">
        <v>104</v>
      </c>
      <c r="G92" s="66" t="s">
        <v>287</v>
      </c>
      <c r="H92" s="6" t="s">
        <v>112</v>
      </c>
      <c r="I92" s="8" t="s">
        <v>64</v>
      </c>
      <c r="J92" s="6" t="s">
        <v>64</v>
      </c>
      <c r="K92" s="6" t="s">
        <v>65</v>
      </c>
      <c r="L92" s="6"/>
    </row>
    <row r="93" spans="1:12" ht="203.25" customHeight="1" x14ac:dyDescent="0.2">
      <c r="A93" s="65" t="str">
        <f>IF(Lifting_Incidents[[#This Row],[Date]]="","",TEXT(B93, "mmmm yyyy"))</f>
        <v>March 2025</v>
      </c>
      <c r="B93" s="48">
        <v>45745</v>
      </c>
      <c r="C93" s="48" t="s">
        <v>58</v>
      </c>
      <c r="D93" s="52" t="s">
        <v>59</v>
      </c>
      <c r="E93" s="7" t="s">
        <v>290</v>
      </c>
      <c r="F93" s="6" t="s">
        <v>95</v>
      </c>
      <c r="G93" s="67" t="s">
        <v>288</v>
      </c>
      <c r="H93" s="6" t="s">
        <v>71</v>
      </c>
      <c r="I93" s="8" t="s">
        <v>64</v>
      </c>
      <c r="J93" s="6" t="s">
        <v>65</v>
      </c>
      <c r="K93" s="6" t="s">
        <v>64</v>
      </c>
      <c r="L93" s="6" t="s">
        <v>265</v>
      </c>
    </row>
    <row r="94" spans="1:12" ht="191.25" x14ac:dyDescent="0.2">
      <c r="A94" s="65" t="str">
        <f>IF(Lifting_Incidents[[#This Row],[Date]]="","",TEXT(B94, "mmmm yyyy"))</f>
        <v>March 2025</v>
      </c>
      <c r="B94" s="48">
        <v>45747</v>
      </c>
      <c r="C94" s="48" t="s">
        <v>58</v>
      </c>
      <c r="D94" s="52" t="s">
        <v>59</v>
      </c>
      <c r="E94" s="9" t="s">
        <v>301</v>
      </c>
      <c r="F94" s="8" t="s">
        <v>74</v>
      </c>
      <c r="G94" s="8" t="s">
        <v>127</v>
      </c>
      <c r="H94" s="6" t="s">
        <v>93</v>
      </c>
      <c r="I94" s="8" t="s">
        <v>64</v>
      </c>
      <c r="J94" s="6" t="s">
        <v>64</v>
      </c>
      <c r="K94" s="6" t="s">
        <v>65</v>
      </c>
      <c r="L94" s="6"/>
    </row>
  </sheetData>
  <phoneticPr fontId="4" type="noConversion"/>
  <pageMargins left="0.75" right="0.75" top="1" bottom="1" header="0.5" footer="0.5"/>
  <pageSetup orientation="portrait" horizontalDpi="200" verticalDpi="200" r:id="rId1"/>
  <headerFooter alignWithMargins="0"/>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7C132EE6-9358-46B9-A797-06B72D509A09}">
          <x14:formula1>
            <xm:f>'Dropdown Options'!$B$2:$B$9</xm:f>
          </x14:formula1>
          <xm:sqref>C2:C94</xm:sqref>
        </x14:dataValidation>
        <x14:dataValidation type="list" allowBlank="1" showInputMessage="1" showErrorMessage="1" xr:uid="{3C66964E-C1EC-4D5F-A888-695222A00C3C}">
          <x14:formula1>
            <xm:f>'Dropdown Options'!$C$2:$C$7</xm:f>
          </x14:formula1>
          <xm:sqref>D2:D94</xm:sqref>
        </x14:dataValidation>
        <x14:dataValidation type="list" allowBlank="1" showInputMessage="1" showErrorMessage="1" xr:uid="{0AAC1C2C-AC67-4E8E-B3C9-CCE1D122A877}">
          <x14:formula1>
            <xm:f>'Dropdown Options'!$E$2:$E$9</xm:f>
          </x14:formula1>
          <xm:sqref>H2:H94</xm:sqref>
        </x14:dataValidation>
        <x14:dataValidation type="list" allowBlank="1" showInputMessage="1" showErrorMessage="1" xr:uid="{C7E28131-8E6D-4397-AEC2-B46E00C30E1F}">
          <x14:formula1>
            <xm:f>'Dropdown Options'!$H$2:$H$3</xm:f>
          </x14:formula1>
          <xm:sqref>I3:I94 I2</xm:sqref>
        </x14:dataValidation>
        <x14:dataValidation type="list" allowBlank="1" showInputMessage="1" showErrorMessage="1" xr:uid="{533018AD-B54B-4CF1-A1AE-BC504E3D54E8}">
          <x14:formula1>
            <xm:f>'Dropdown Options'!$D$2:$D$11</xm:f>
          </x14:formula1>
          <xm:sqref>F2:F3 F5:F94 F4</xm:sqref>
        </x14:dataValidation>
        <x14:dataValidation type="list" allowBlank="1" showInputMessage="1" showErrorMessage="1" xr:uid="{AC53C3E0-3451-4FFA-9FDF-E20789093999}">
          <x14:formula1>
            <xm:f>'Dropdown Options'!$F$2:$F$3</xm:f>
          </x14:formula1>
          <xm:sqref>J3:J94 J2</xm:sqref>
        </x14:dataValidation>
        <x14:dataValidation type="list" allowBlank="1" showInputMessage="1" showErrorMessage="1" xr:uid="{F32D2F2A-7C65-4020-9238-72EE83338E5B}">
          <x14:formula1>
            <xm:f>'Dropdown Options'!$G$2:$G$3</xm:f>
          </x14:formula1>
          <xm:sqref>K3:K94 K2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9C823-7630-4876-9663-A1CF224E7DDD}">
  <sheetPr>
    <tabColor rgb="FFE2F3F7"/>
  </sheetPr>
  <dimension ref="A1:H40"/>
  <sheetViews>
    <sheetView topLeftCell="A5" workbookViewId="0">
      <selection activeCell="F33" sqref="F33"/>
    </sheetView>
  </sheetViews>
  <sheetFormatPr defaultRowHeight="12.75" x14ac:dyDescent="0.2"/>
  <cols>
    <col min="1" max="1" width="40.5703125" customWidth="1"/>
    <col min="2" max="2" width="27.140625" customWidth="1"/>
    <col min="3" max="3" width="15.140625" customWidth="1"/>
    <col min="4" max="4" width="12.140625" customWidth="1"/>
    <col min="5" max="5" width="11.140625" bestFit="1" customWidth="1"/>
    <col min="8" max="8" width="15.7109375" bestFit="1" customWidth="1"/>
    <col min="9" max="9" width="12.140625" bestFit="1" customWidth="1"/>
    <col min="10" max="10" width="36.28515625" bestFit="1" customWidth="1"/>
    <col min="11" max="11" width="10.85546875" customWidth="1"/>
    <col min="12" max="12" width="19.5703125" customWidth="1"/>
    <col min="13" max="13" width="26.140625" bestFit="1" customWidth="1"/>
    <col min="14" max="14" width="41.28515625" bestFit="1" customWidth="1"/>
  </cols>
  <sheetData>
    <row r="1" spans="1:8" ht="20.25" x14ac:dyDescent="0.3">
      <c r="A1" s="30" t="s">
        <v>250</v>
      </c>
      <c r="B1" s="60" t="str">
        <f>Summary!B2</f>
        <v>March 2025</v>
      </c>
    </row>
    <row r="2" spans="1:8" ht="20.25" x14ac:dyDescent="0.3">
      <c r="A2" s="30" t="s">
        <v>6</v>
      </c>
      <c r="B2" s="61" t="str">
        <f>Summary!B3</f>
        <v>All</v>
      </c>
    </row>
    <row r="4" spans="1:8" ht="18" x14ac:dyDescent="0.25">
      <c r="A4" s="25" t="s">
        <v>253</v>
      </c>
      <c r="D4" s="11"/>
    </row>
    <row r="5" spans="1:8" x14ac:dyDescent="0.2">
      <c r="A5" s="45" t="s">
        <v>51</v>
      </c>
      <c r="B5" s="45" t="str">
        <f>VLOOKUP(B1,'Dropdown Options'!$I$2:$J$13,2,FALSE)</f>
        <v>January 2025 - February 2025</v>
      </c>
      <c r="C5" s="44" t="str">
        <f>B1</f>
        <v>March 2025</v>
      </c>
      <c r="D5" s="44" t="s">
        <v>12</v>
      </c>
    </row>
    <row r="6" spans="1:8" x14ac:dyDescent="0.2">
      <c r="A6" s="31" t="str">
        <f>'Dropdown Options'!D2</f>
        <v>Load Shift</v>
      </c>
      <c r="B6" s="33">
        <f>IF($B$2= "All",COUNTIFS(Lifting_Incidents[Date], "&lt;=" &amp; EOMONTH($B$1, -1), Lifting_Incidents[Type of Lifting Failure], A6), COUNTIFS(Lifting_Incidents[Date], "&lt;=" &amp; EOMONTH($B$1, -1), Lifting_Incidents[Type of Lifting Failure], A6, Lifting_Incidents[Region/District],Tables!$B$2))</f>
        <v>3</v>
      </c>
      <c r="C6" s="33">
        <f>IF($B$2="All", COUNTIFS(Lifting_Incidents[Date], "&gt;=" &amp; DATE(YEAR($B$1), MONTH($B$1), 1), Lifting_Incidents[Date], "&lt;=" &amp; EOMONTH($B$1, 0), Lifting_Incidents[Type of Lifting Failure], Tables!A6), COUNTIFS(Lifting_Incidents[Date], "&gt;=" &amp; DATE(YEAR($B$1), MONTH($B$1), 1), Lifting_Incidents[Date], "&lt;=" &amp; EOMONTH($B$1, 0), Lifting_Incidents[Type of Lifting Failure], Tables!A6, Lifting_Incidents[Region/District],Tables!$B$2))</f>
        <v>3</v>
      </c>
      <c r="D6" s="33">
        <f>IFERROR(B6+C6,"")</f>
        <v>6</v>
      </c>
    </row>
    <row r="7" spans="1:8" x14ac:dyDescent="0.2">
      <c r="A7" s="31" t="str">
        <f>'Dropdown Options'!D3</f>
        <v>Load Snag or Contact</v>
      </c>
      <c r="B7" s="33">
        <f>IF($B$2= "All",COUNTIFS(Lifting_Incidents[Date], "&lt;=" &amp; EOMONTH($B$1, -1), Lifting_Incidents[Type of Lifting Failure], A7), COUNTIFS(Lifting_Incidents[Date], "&lt;=" &amp; EOMONTH($B$1, -1), Lifting_Incidents[Type of Lifting Failure], A7, Lifting_Incidents[Region/District],Tables!$B$2))</f>
        <v>15</v>
      </c>
      <c r="C7" s="33">
        <f>IF($B$2="All", COUNTIFS(Lifting_Incidents[Date], "&gt;=" &amp; DATE(YEAR($B$1), MONTH($B$1), 1), Lifting_Incidents[Date], "&lt;=" &amp; EOMONTH($B$1, 0), Lifting_Incidents[Type of Lifting Failure], Tables!A7), COUNTIFS(Lifting_Incidents[Date], "&gt;=" &amp; DATE(YEAR($B$1), MONTH($B$1), 1), Lifting_Incidents[Date], "&lt;=" &amp; EOMONTH($B$1, 0), Lifting_Incidents[Type of Lifting Failure], Tables!A7, Lifting_Incidents[Region/District],Tables!$B$2))</f>
        <v>10</v>
      </c>
      <c r="D7" s="33">
        <f t="shared" ref="D7:D14" si="0">IFERROR(B7+C7,"")</f>
        <v>25</v>
      </c>
    </row>
    <row r="8" spans="1:8" x14ac:dyDescent="0.2">
      <c r="A8" s="31" t="str">
        <f>'Dropdown Options'!D4</f>
        <v>Crane Boom Contact or Failure</v>
      </c>
      <c r="B8" s="33">
        <f>IF($B$2= "All",COUNTIFS(Lifting_Incidents[Date], "&lt;=" &amp; EOMONTH($B$1, -1), Lifting_Incidents[Type of Lifting Failure], A8), COUNTIFS(Lifting_Incidents[Date], "&lt;=" &amp; EOMONTH($B$1, -1), Lifting_Incidents[Type of Lifting Failure], A8, Lifting_Incidents[Region/District],Tables!$B$2))</f>
        <v>3</v>
      </c>
      <c r="C8" s="33">
        <f>IF($B$2="All", COUNTIFS(Lifting_Incidents[Date], "&gt;=" &amp; DATE(YEAR($B$1), MONTH($B$1), 1), Lifting_Incidents[Date], "&lt;=" &amp; EOMONTH($B$1, 0), Lifting_Incidents[Type of Lifting Failure], Tables!A8), COUNTIFS(Lifting_Incidents[Date], "&gt;=" &amp; DATE(YEAR($B$1), MONTH($B$1), 1), Lifting_Incidents[Date], "&lt;=" &amp; EOMONTH($B$1, 0), Lifting_Incidents[Type of Lifting Failure], Tables!A8, Lifting_Incidents[Region/District],Tables!$B$2))</f>
        <v>4</v>
      </c>
      <c r="D8" s="33">
        <f t="shared" si="0"/>
        <v>7</v>
      </c>
      <c r="H8" s="69"/>
    </row>
    <row r="9" spans="1:8" x14ac:dyDescent="0.2">
      <c r="A9" s="31" t="str">
        <f>'Dropdown Options'!D5</f>
        <v>Lifting Device Component</v>
      </c>
      <c r="B9" s="33">
        <f>IF($B$2= "All",COUNTIFS(Lifting_Incidents[Date], "&lt;=" &amp; EOMONTH($B$1, -1), Lifting_Incidents[Type of Lifting Failure], A9), COUNTIFS(Lifting_Incidents[Date], "&lt;=" &amp; EOMONTH($B$1, -1), Lifting_Incidents[Type of Lifting Failure], A9, Lifting_Incidents[Region/District],Tables!$B$2))</f>
        <v>7</v>
      </c>
      <c r="C9" s="33">
        <f>IF($B$2="All", COUNTIFS(Lifting_Incidents[Date], "&gt;=" &amp; DATE(YEAR($B$1), MONTH($B$1), 1), Lifting_Incidents[Date], "&lt;=" &amp; EOMONTH($B$1, 0), Lifting_Incidents[Type of Lifting Failure], Tables!A9), COUNTIFS(Lifting_Incidents[Date], "&gt;=" &amp; DATE(YEAR($B$1), MONTH($B$1), 1), Lifting_Incidents[Date], "&lt;=" &amp; EOMONTH($B$1, 0), Lifting_Incidents[Type of Lifting Failure], Tables!A9, Lifting_Incidents[Region/District],Tables!$B$2))</f>
        <v>2</v>
      </c>
      <c r="D9" s="33">
        <f t="shared" si="0"/>
        <v>9</v>
      </c>
    </row>
    <row r="10" spans="1:8" x14ac:dyDescent="0.2">
      <c r="A10" s="31" t="str">
        <f>'Dropdown Options'!D6</f>
        <v>Rigging Equipment Failure</v>
      </c>
      <c r="B10" s="33">
        <f>IF($B$2= "All",COUNTIFS(Lifting_Incidents[Date], "&lt;=" &amp; EOMONTH($B$1, -1), Lifting_Incidents[Type of Lifting Failure], A10), COUNTIFS(Lifting_Incidents[Date], "&lt;=" &amp; EOMONTH($B$1, -1), Lifting_Incidents[Type of Lifting Failure], A10, Lifting_Incidents[Region/District],Tables!$B$2))</f>
        <v>5</v>
      </c>
      <c r="C10" s="33">
        <f>IF($B$2="All", COUNTIFS(Lifting_Incidents[Date], "&gt;=" &amp; DATE(YEAR($B$1), MONTH($B$1), 1), Lifting_Incidents[Date], "&lt;=" &amp; EOMONTH($B$1, 0), Lifting_Incidents[Type of Lifting Failure], Tables!A10), COUNTIFS(Lifting_Incidents[Date], "&gt;=" &amp; DATE(YEAR($B$1), MONTH($B$1), 1), Lifting_Incidents[Date], "&lt;=" &amp; EOMONTH($B$1, 0), Lifting_Incidents[Type of Lifting Failure], Tables!A10, Lifting_Incidents[Region/District],Tables!$B$2))</f>
        <v>6</v>
      </c>
      <c r="D10" s="33">
        <f t="shared" si="0"/>
        <v>11</v>
      </c>
    </row>
    <row r="11" spans="1:8" x14ac:dyDescent="0.2">
      <c r="A11" s="31" t="str">
        <f>'Dropdown Options'!D7</f>
        <v>Human Error</v>
      </c>
      <c r="B11" s="33">
        <f>IF($B$2= "All",COUNTIFS(Lifting_Incidents[Date], "&lt;=" &amp; EOMONTH($B$1, -1), Lifting_Incidents[Type of Lifting Failure], A11), COUNTIFS(Lifting_Incidents[Date], "&lt;=" &amp; EOMONTH($B$1, -1), Lifting_Incidents[Type of Lifting Failure], A11, Lifting_Incidents[Region/District],Tables!$B$2))</f>
        <v>5</v>
      </c>
      <c r="C11" s="33">
        <f>IF($B$2="All", COUNTIFS(Lifting_Incidents[Date], "&gt;=" &amp; DATE(YEAR($B$1), MONTH($B$1), 1), Lifting_Incidents[Date], "&lt;=" &amp; EOMONTH($B$1, 0), Lifting_Incidents[Type of Lifting Failure], Tables!A11), COUNTIFS(Lifting_Incidents[Date], "&gt;=" &amp; DATE(YEAR($B$1), MONTH($B$1), 1), Lifting_Incidents[Date], "&lt;=" &amp; EOMONTH($B$1, 0), Lifting_Incidents[Type of Lifting Failure], Tables!A11, Lifting_Incidents[Region/District],Tables!$B$2))</f>
        <v>3</v>
      </c>
      <c r="D11" s="33">
        <f t="shared" si="0"/>
        <v>8</v>
      </c>
    </row>
    <row r="12" spans="1:8" x14ac:dyDescent="0.2">
      <c r="A12" s="31" t="str">
        <f>'Dropdown Options'!D8</f>
        <v>Environmental Factors</v>
      </c>
      <c r="B12" s="33">
        <f>IF($B$2= "All",COUNTIFS(Lifting_Incidents[Date], "&lt;=" &amp; EOMONTH($B$1, -1), Lifting_Incidents[Type of Lifting Failure], A12), COUNTIFS(Lifting_Incidents[Date], "&lt;=" &amp; EOMONTH($B$1, -1), Lifting_Incidents[Type of Lifting Failure], A12, Lifting_Incidents[Region/District],Tables!$B$2))</f>
        <v>10</v>
      </c>
      <c r="C12" s="33">
        <f>IF($B$2="All", COUNTIFS(Lifting_Incidents[Date], "&gt;=" &amp; DATE(YEAR($B$1), MONTH($B$1), 1), Lifting_Incidents[Date], "&lt;=" &amp; EOMONTH($B$1, 0), Lifting_Incidents[Type of Lifting Failure], Tables!A12), COUNTIFS(Lifting_Incidents[Date], "&gt;=" &amp; DATE(YEAR($B$1), MONTH($B$1), 1), Lifting_Incidents[Date], "&lt;=" &amp; EOMONTH($B$1, 0), Lifting_Incidents[Type of Lifting Failure], Tables!A12, Lifting_Incidents[Region/District],Tables!$B$2))</f>
        <v>2</v>
      </c>
      <c r="D12" s="33">
        <f t="shared" si="0"/>
        <v>12</v>
      </c>
    </row>
    <row r="13" spans="1:8" x14ac:dyDescent="0.2">
      <c r="A13" s="31" t="str">
        <f>'Dropdown Options'!D9</f>
        <v>Rigging Equipment Snag or Contact</v>
      </c>
      <c r="B13" s="33">
        <f>IF($B$2= "All",COUNTIFS(Lifting_Incidents[Date], "&lt;=" &amp; EOMONTH($B$1, -1), Lifting_Incidents[Type of Lifting Failure], A13), COUNTIFS(Lifting_Incidents[Date], "&lt;=" &amp; EOMONTH($B$1, -1), Lifting_Incidents[Type of Lifting Failure], A13, Lifting_Incidents[Region/District],Tables!$B$2))</f>
        <v>10</v>
      </c>
      <c r="C13" s="33">
        <f>IF($B$2="All", COUNTIFS(Lifting_Incidents[Date], "&gt;=" &amp; DATE(YEAR($B$1), MONTH($B$1), 1), Lifting_Incidents[Date], "&lt;=" &amp; EOMONTH($B$1, 0), Lifting_Incidents[Type of Lifting Failure], Tables!A13), COUNTIFS(Lifting_Incidents[Date], "&gt;=" &amp; DATE(YEAR($B$1), MONTH($B$1), 1), Lifting_Incidents[Date], "&lt;=" &amp; EOMONTH($B$1, 0), Lifting_Incidents[Type of Lifting Failure], Tables!A13, Lifting_Incidents[Region/District],Tables!$B$2))</f>
        <v>2</v>
      </c>
      <c r="D13" s="33">
        <f t="shared" si="0"/>
        <v>12</v>
      </c>
    </row>
    <row r="14" spans="1:8" x14ac:dyDescent="0.2">
      <c r="A14" s="31" t="str">
        <f>'Dropdown Options'!D10</f>
        <v>Maintenance Issue</v>
      </c>
      <c r="B14" s="33">
        <f>IF($B$2= "All",COUNTIFS(Lifting_Incidents[Date], "&lt;=" &amp; EOMONTH($B$1, -1), Lifting_Incidents[Type of Lifting Failure], A14), COUNTIFS(Lifting_Incidents[Date], "&lt;=" &amp; EOMONTH($B$1, -1), Lifting_Incidents[Type of Lifting Failure], A14, Lifting_Incidents[Region/District],Tables!$B$2))</f>
        <v>1</v>
      </c>
      <c r="C14" s="33">
        <f>IF($B$2="All", COUNTIFS(Lifting_Incidents[Date], "&gt;=" &amp; DATE(YEAR($B$1), MONTH($B$1), 1), Lifting_Incidents[Date], "&lt;=" &amp; EOMONTH($B$1, 0), Lifting_Incidents[Type of Lifting Failure], Tables!A14), COUNTIFS(Lifting_Incidents[Date], "&gt;=" &amp; DATE(YEAR($B$1), MONTH($B$1), 1), Lifting_Incidents[Date], "&lt;=" &amp; EOMONTH($B$1, 0), Lifting_Incidents[Type of Lifting Failure], Tables!A14, Lifting_Incidents[Region/District],Tables!$B$2))</f>
        <v>0</v>
      </c>
      <c r="D14" s="33">
        <f t="shared" si="0"/>
        <v>1</v>
      </c>
    </row>
    <row r="15" spans="1:8" x14ac:dyDescent="0.2">
      <c r="A15" s="31" t="str">
        <f>'Dropdown Options'!D11</f>
        <v>Other</v>
      </c>
      <c r="B15" s="33">
        <f>IF($B$2= "All",COUNTIFS(Lifting_Incidents[Date], "&lt;=" &amp; EOMONTH($B$1, -1), Lifting_Incidents[Type of Lifting Failure], A15), COUNTIFS(Lifting_Incidents[Date], "&lt;=" &amp; EOMONTH($B$1, -1), Lifting_Incidents[Type of Lifting Failure], A15, Lifting_Incidents[Region/District],Tables!$B$2))</f>
        <v>0</v>
      </c>
      <c r="C15" s="33">
        <f>IF($B$2="All", COUNTIFS(Lifting_Incidents[Date], "&gt;=" &amp; DATE(YEAR($B$1), MONTH($B$1), 1), Lifting_Incidents[Date], "&lt;=" &amp; EOMONTH($B$1, 0), Lifting_Incidents[Type of Lifting Failure], Tables!A15), COUNTIFS(Lifting_Incidents[Date], "&gt;=" &amp; DATE(YEAR($B$1), MONTH($B$1), 1), Lifting_Incidents[Date], "&lt;=" &amp; EOMONTH($B$1, 0), Lifting_Incidents[Type of Lifting Failure], Tables!A15, Lifting_Incidents[Region/District],Tables!$B$2))</f>
        <v>2</v>
      </c>
      <c r="D15" s="33">
        <f>IFERROR(B15+C15,"")</f>
        <v>2</v>
      </c>
    </row>
    <row r="16" spans="1:8" x14ac:dyDescent="0.2">
      <c r="D16" s="11"/>
    </row>
    <row r="17" spans="1:4" ht="18" x14ac:dyDescent="0.25">
      <c r="A17" s="29" t="s">
        <v>254</v>
      </c>
      <c r="D17" s="11"/>
    </row>
    <row r="18" spans="1:4" x14ac:dyDescent="0.2">
      <c r="A18" s="49" t="s">
        <v>255</v>
      </c>
      <c r="B18" s="49" t="str">
        <f>VLOOKUP($B$1,'Dropdown Options'!$I$2:$J$13,2,FALSE)</f>
        <v>January 2025 - February 2025</v>
      </c>
      <c r="C18" s="50" t="str">
        <f>B1</f>
        <v>March 2025</v>
      </c>
      <c r="D18" s="51" t="s">
        <v>12</v>
      </c>
    </row>
    <row r="19" spans="1:4" x14ac:dyDescent="0.2">
      <c r="A19" s="31" t="str">
        <f>'Dropdown Options'!E2</f>
        <v>Piping/Casing</v>
      </c>
      <c r="B19" s="33">
        <f>IF($B$2= "All",COUNTIFS(Lifting_Incidents[Date], "&lt;=" &amp; EOMONTH($B$1, -1), Lifting_Incidents[Item Lifted Category], A19), COUNTIFS(Lifting_Incidents[Date], "&lt;=" &amp; EOMONTH($B$1, -1), Lifting_Incidents[Item Lifted Category], A19, Lifting_Incidents[Region/District],Tables!$B$2))</f>
        <v>13</v>
      </c>
      <c r="C19" s="33">
        <f>IF($B$2="All", COUNTIFS(Lifting_Incidents[Date], "&gt;=" &amp; DATE(YEAR($B$1), MONTH($B$1), 1), Lifting_Incidents[Date], "&lt;=" &amp; EOMONTH($B$1, 0), Lifting_Incidents[Item Lifted Category], Tables!A19), COUNTIFS(Lifting_Incidents[Date], "&gt;=" &amp; DATE(YEAR($B$1), MONTH($B$1), 1), Lifting_Incidents[Date], "&lt;=" &amp; EOMONTH($B$1, 0), Lifting_Incidents[Item Lifted Category], Tables!A19, Lifting_Incidents[Region/District],Tables!$B$2))</f>
        <v>9</v>
      </c>
      <c r="D19" s="33">
        <f>IFERROR(B19+C19,"")</f>
        <v>22</v>
      </c>
    </row>
    <row r="20" spans="1:4" x14ac:dyDescent="0.2">
      <c r="A20" s="31" t="str">
        <f>'Dropdown Options'!E3</f>
        <v>Supply Container</v>
      </c>
      <c r="B20" s="33">
        <f>IF($B$2= "All",COUNTIFS(Lifting_Incidents[Date], "&lt;=" &amp; EOMONTH($B$1, -1), Lifting_Incidents[Item Lifted Category], A20), COUNTIFS(Lifting_Incidents[Date], "&lt;=" &amp; EOMONTH($B$1, -1), Lifting_Incidents[Item Lifted Category], A20, Lifting_Incidents[Region/District],Tables!$B$2))</f>
        <v>9</v>
      </c>
      <c r="C20" s="33">
        <f>IF($B$2="All", COUNTIFS(Lifting_Incidents[Date], "&gt;=" &amp; DATE(YEAR($B$1), MONTH($B$1), 1), Lifting_Incidents[Date], "&lt;=" &amp; EOMONTH($B$1, 0), Lifting_Incidents[Item Lifted Category], Tables!A20), COUNTIFS(Lifting_Incidents[Date], "&gt;=" &amp; DATE(YEAR($B$1), MONTH($B$1), 1), Lifting_Incidents[Date], "&lt;=" &amp; EOMONTH($B$1, 0), Lifting_Incidents[Item Lifted Category], Tables!A20, Lifting_Incidents[Region/District],Tables!$B$2))</f>
        <v>4</v>
      </c>
      <c r="D20" s="33">
        <f t="shared" ref="D20:D26" si="1">IFERROR(B20+C20,"")</f>
        <v>13</v>
      </c>
    </row>
    <row r="21" spans="1:4" x14ac:dyDescent="0.2">
      <c r="A21" s="31" t="str">
        <f>'Dropdown Options'!E4</f>
        <v>Heavy Equipment</v>
      </c>
      <c r="B21" s="33">
        <f>IF($B$2= "All",COUNTIFS(Lifting_Incidents[Date], "&lt;=" &amp; EOMONTH($B$1, -1), Lifting_Incidents[Item Lifted Category], A21), COUNTIFS(Lifting_Incidents[Date], "&lt;=" &amp; EOMONTH($B$1, -1), Lifting_Incidents[Item Lifted Category], A21, Lifting_Incidents[Region/District],Tables!$B$2))</f>
        <v>19</v>
      </c>
      <c r="C21" s="33">
        <f>IF($B$2="All", COUNTIFS(Lifting_Incidents[Date], "&gt;=" &amp; DATE(YEAR($B$1), MONTH($B$1), 1), Lifting_Incidents[Date], "&lt;=" &amp; EOMONTH($B$1, 0), Lifting_Incidents[Item Lifted Category], Tables!A21), COUNTIFS(Lifting_Incidents[Date], "&gt;=" &amp; DATE(YEAR($B$1), MONTH($B$1), 1), Lifting_Incidents[Date], "&lt;=" &amp; EOMONTH($B$1, 0), Lifting_Incidents[Item Lifted Category], Tables!A21, Lifting_Incidents[Region/District],Tables!$B$2))</f>
        <v>10</v>
      </c>
      <c r="D21" s="33">
        <f t="shared" si="1"/>
        <v>29</v>
      </c>
    </row>
    <row r="22" spans="1:4" x14ac:dyDescent="0.2">
      <c r="A22" s="31" t="str">
        <f>'Dropdown Options'!E5</f>
        <v>Living Quarters/Skids</v>
      </c>
      <c r="B22" s="33">
        <f>IF($B$2= "All",COUNTIFS(Lifting_Incidents[Date], "&lt;=" &amp; EOMONTH($B$1, -1), Lifting_Incidents[Item Lifted Category], A22), COUNTIFS(Lifting_Incidents[Date], "&lt;=" &amp; EOMONTH($B$1, -1), Lifting_Incidents[Item Lifted Category], A22, Lifting_Incidents[Region/District],Tables!$B$2))</f>
        <v>1</v>
      </c>
      <c r="C22" s="33">
        <f>IF($B$2="All", COUNTIFS(Lifting_Incidents[Date], "&gt;=" &amp; DATE(YEAR($B$1), MONTH($B$1), 1), Lifting_Incidents[Date], "&lt;=" &amp; EOMONTH($B$1, 0), Lifting_Incidents[Item Lifted Category], Tables!A22), COUNTIFS(Lifting_Incidents[Date], "&gt;=" &amp; DATE(YEAR($B$1), MONTH($B$1), 1), Lifting_Incidents[Date], "&lt;=" &amp; EOMONTH($B$1, 0), Lifting_Incidents[Item Lifted Category], Tables!A22, Lifting_Incidents[Region/District],Tables!$B$2))</f>
        <v>1</v>
      </c>
      <c r="D22" s="33">
        <f t="shared" si="1"/>
        <v>2</v>
      </c>
    </row>
    <row r="23" spans="1:4" x14ac:dyDescent="0.2">
      <c r="A23" s="31" t="str">
        <f>'Dropdown Options'!E6</f>
        <v>Personnel Basket</v>
      </c>
      <c r="B23" s="33">
        <f>IF($B$2= "All",COUNTIFS(Lifting_Incidents[Date], "&lt;=" &amp; EOMONTH($B$1, -1), Lifting_Incidents[Item Lifted Category], A23), COUNTIFS(Lifting_Incidents[Date], "&lt;=" &amp; EOMONTH($B$1, -1), Lifting_Incidents[Item Lifted Category], A23, Lifting_Incidents[Region/District],Tables!$B$2))</f>
        <v>1</v>
      </c>
      <c r="C23" s="33">
        <f>IF($B$2="All", COUNTIFS(Lifting_Incidents[Date], "&gt;=" &amp; DATE(YEAR($B$1), MONTH($B$1), 1), Lifting_Incidents[Date], "&lt;=" &amp; EOMONTH($B$1, 0), Lifting_Incidents[Item Lifted Category], Tables!A23), COUNTIFS(Lifting_Incidents[Date], "&gt;=" &amp; DATE(YEAR($B$1), MONTH($B$1), 1), Lifting_Incidents[Date], "&lt;=" &amp; EOMONTH($B$1, 0), Lifting_Incidents[Item Lifted Category], Tables!A23, Lifting_Incidents[Region/District],Tables!$B$2))</f>
        <v>0</v>
      </c>
      <c r="D23" s="33">
        <f t="shared" si="1"/>
        <v>1</v>
      </c>
    </row>
    <row r="24" spans="1:4" x14ac:dyDescent="0.2">
      <c r="A24" s="31" t="str">
        <f>'Dropdown Options'!E7</f>
        <v>Tank</v>
      </c>
      <c r="B24" s="33">
        <f>IF($B$2= "All",COUNTIFS(Lifting_Incidents[Date], "&lt;=" &amp; EOMONTH($B$1, -1), Lifting_Incidents[Item Lifted Category], A24), COUNTIFS(Lifting_Incidents[Date], "&lt;=" &amp; EOMONTH($B$1, -1), Lifting_Incidents[Item Lifted Category], A24, Lifting_Incidents[Region/District],Tables!$B$2))</f>
        <v>9</v>
      </c>
      <c r="C24" s="33">
        <f>IF($B$2="All", COUNTIFS(Lifting_Incidents[Date], "&gt;=" &amp; DATE(YEAR($B$1), MONTH($B$1), 1), Lifting_Incidents[Date], "&lt;=" &amp; EOMONTH($B$1, 0), Lifting_Incidents[Item Lifted Category], Tables!A24), COUNTIFS(Lifting_Incidents[Date], "&gt;=" &amp; DATE(YEAR($B$1), MONTH($B$1), 1), Lifting_Incidents[Date], "&lt;=" &amp; EOMONTH($B$1, 0), Lifting_Incidents[Item Lifted Category], Tables!A24, Lifting_Incidents[Region/District],Tables!$B$2))</f>
        <v>3</v>
      </c>
      <c r="D24" s="33">
        <f t="shared" si="1"/>
        <v>12</v>
      </c>
    </row>
    <row r="25" spans="1:4" x14ac:dyDescent="0.2">
      <c r="A25" s="31" t="str">
        <f>'Dropdown Options'!E8</f>
        <v>Other</v>
      </c>
      <c r="B25" s="33">
        <f>IF($B$2= "All",COUNTIFS(Lifting_Incidents[Date], "&lt;=" &amp; EOMONTH($B$1, -1), Lifting_Incidents[Item Lifted Category], A25), COUNTIFS(Lifting_Incidents[Date], "&lt;=" &amp; EOMONTH($B$1, -1), Lifting_Incidents[Item Lifted Category], A25, Lifting_Incidents[Region/District],Tables!$B$2))</f>
        <v>5</v>
      </c>
      <c r="C25" s="33">
        <f>IF($B$2="All", COUNTIFS(Lifting_Incidents[Date], "&gt;=" &amp; DATE(YEAR($B$1), MONTH($B$1), 1), Lifting_Incidents[Date], "&lt;=" &amp; EOMONTH($B$1, 0), Lifting_Incidents[Item Lifted Category], Tables!A25), COUNTIFS(Lifting_Incidents[Date], "&gt;=" &amp; DATE(YEAR($B$1), MONTH($B$1), 1), Lifting_Incidents[Date], "&lt;=" &amp; EOMONTH($B$1, 0), Lifting_Incidents[Item Lifted Category], Tables!A25, Lifting_Incidents[Region/District],Tables!$B$2))</f>
        <v>4</v>
      </c>
      <c r="D25" s="33">
        <f t="shared" si="1"/>
        <v>9</v>
      </c>
    </row>
    <row r="26" spans="1:4" x14ac:dyDescent="0.2">
      <c r="A26" s="31" t="str">
        <f>'Dropdown Options'!E9</f>
        <v>No Load</v>
      </c>
      <c r="B26" s="33">
        <f>IF($B$2= "All",COUNTIFS(Lifting_Incidents[Date], "&lt;=" &amp; EOMONTH($B$1, -1), Lifting_Incidents[Item Lifted Category], A26), COUNTIFS(Lifting_Incidents[Date], "&lt;=" &amp; EOMONTH($B$1, -1), Lifting_Incidents[Item Lifted Category], A26, Lifting_Incidents[Region/District],Tables!$B$2))</f>
        <v>2</v>
      </c>
      <c r="C26" s="33">
        <f>IF($B$2="All", COUNTIFS(Lifting_Incidents[Date], "&gt;=" &amp; DATE(YEAR($B$1), MONTH($B$1), 1), Lifting_Incidents[Date], "&lt;=" &amp; EOMONTH($B$1, 0), Lifting_Incidents[Item Lifted Category], Tables!A26), COUNTIFS(Lifting_Incidents[Date], "&gt;=" &amp; DATE(YEAR($B$1), MONTH($B$1), 1), Lifting_Incidents[Date], "&lt;=" &amp; EOMONTH($B$1, 0), Lifting_Incidents[Item Lifted Category], Tables!A26, Lifting_Incidents[Region/District],Tables!$B$2))</f>
        <v>3</v>
      </c>
      <c r="D26" s="33">
        <f t="shared" si="1"/>
        <v>5</v>
      </c>
    </row>
    <row r="27" spans="1:4" x14ac:dyDescent="0.2">
      <c r="D27" s="11"/>
    </row>
    <row r="28" spans="1:4" ht="18" x14ac:dyDescent="0.25">
      <c r="A28" s="25" t="s">
        <v>256</v>
      </c>
      <c r="D28" s="11"/>
    </row>
    <row r="29" spans="1:4" x14ac:dyDescent="0.2">
      <c r="A29" s="34" t="s">
        <v>257</v>
      </c>
      <c r="B29" s="34" t="str">
        <f>VLOOKUP($B$1,'Dropdown Options'!$I$2:$J$13,2,FALSE)</f>
        <v>January 2025 - February 2025</v>
      </c>
      <c r="C29" s="35" t="str">
        <f>B1</f>
        <v>March 2025</v>
      </c>
      <c r="D29" s="42" t="s">
        <v>12</v>
      </c>
    </row>
    <row r="30" spans="1:4" x14ac:dyDescent="0.2">
      <c r="A30" s="36" t="str">
        <f>'Dropdown Options'!C2</f>
        <v>Production</v>
      </c>
      <c r="B30" s="33">
        <f>IF($B$2= "All",COUNTIFS(Lifting_Incidents[Date], "&lt;=" &amp; EOMONTH($B$1, -1), Lifting_Incidents[Operation Type], A30), COUNTIFS(Lifting_Incidents[Date], "&lt;=" &amp; EOMONTH($B$1, -1), Lifting_Incidents[Operation Type], A30, Lifting_Incidents[Region/District],Tables!$B$2))</f>
        <v>22</v>
      </c>
      <c r="C30" s="33">
        <f>IF($B$2="All", COUNTIFS(Lifting_Incidents[Date], "&gt;=" &amp; DATE(YEAR($B$1), MONTH($B$1), 1), Lifting_Incidents[Date], "&lt;=" &amp; EOMONTH($B$1, 0), Lifting_Incidents[Operation Type], Tables!A30), COUNTIFS(Lifting_Incidents[Date], "&gt;=" &amp; DATE(YEAR($B$1), MONTH($B$1), 1), Lifting_Incidents[Date], "&lt;=" &amp; EOMONTH($B$1, 0), Lifting_Incidents[Operation Type], Tables!A30, Lifting_Incidents[Region/District],Tables!$B$2))</f>
        <v>8</v>
      </c>
      <c r="D30" s="33">
        <f t="shared" ref="D30:D33" si="2">IFERROR(B30+C30,"")</f>
        <v>30</v>
      </c>
    </row>
    <row r="31" spans="1:4" x14ac:dyDescent="0.2">
      <c r="A31" s="36" t="str">
        <f>'Dropdown Options'!C3</f>
        <v>Drilling</v>
      </c>
      <c r="B31" s="33">
        <f>IF($B$2= "All",COUNTIFS(Lifting_Incidents[Date], "&lt;=" &amp; EOMONTH($B$1, -1), Lifting_Incidents[Operation Type], A31), COUNTIFS(Lifting_Incidents[Date], "&lt;=" &amp; EOMONTH($B$1, -1), Lifting_Incidents[Operation Type], A31, Lifting_Incidents[Region/District],Tables!$B$2))</f>
        <v>21</v>
      </c>
      <c r="C31" s="33">
        <f>IF($B$2="All", COUNTIFS(Lifting_Incidents[Date], "&gt;=" &amp; DATE(YEAR($B$1), MONTH($B$1), 1), Lifting_Incidents[Date], "&lt;=" &amp; EOMONTH($B$1, 0), Lifting_Incidents[Operation Type], Tables!A31), COUNTIFS(Lifting_Incidents[Date], "&gt;=" &amp; DATE(YEAR($B$1), MONTH($B$1), 1), Lifting_Incidents[Date], "&lt;=" &amp; EOMONTH($B$1, 0), Lifting_Incidents[Operation Type], Tables!A31, Lifting_Incidents[Region/District],Tables!$B$2))</f>
        <v>13</v>
      </c>
      <c r="D31" s="33">
        <f t="shared" si="2"/>
        <v>34</v>
      </c>
    </row>
    <row r="32" spans="1:4" x14ac:dyDescent="0.2">
      <c r="A32" s="36" t="str">
        <f>'Dropdown Options'!C4</f>
        <v>Workover</v>
      </c>
      <c r="B32" s="33">
        <f>IF($B$2= "All",COUNTIFS(Lifting_Incidents[Date], "&lt;=" &amp; EOMONTH($B$1, -1), Lifting_Incidents[Operation Type], A32), COUNTIFS(Lifting_Incidents[Date], "&lt;=" &amp; EOMONTH($B$1, -1), Lifting_Incidents[Operation Type], A32, Lifting_Incidents[Region/District],Tables!$B$2))</f>
        <v>9</v>
      </c>
      <c r="C32" s="33">
        <f>IF($B$2="All", COUNTIFS(Lifting_Incidents[Date], "&gt;=" &amp; DATE(YEAR($B$1), MONTH($B$1), 1), Lifting_Incidents[Date], "&lt;=" &amp; EOMONTH($B$1, 0), Lifting_Incidents[Operation Type], Tables!A32), COUNTIFS(Lifting_Incidents[Date], "&gt;=" &amp; DATE(YEAR($B$1), MONTH($B$1), 1), Lifting_Incidents[Date], "&lt;=" &amp; EOMONTH($B$1, 0), Lifting_Incidents[Operation Type], Tables!A32, Lifting_Incidents[Region/District],Tables!$B$2))</f>
        <v>4</v>
      </c>
      <c r="D32" s="33">
        <f t="shared" si="2"/>
        <v>13</v>
      </c>
    </row>
    <row r="33" spans="1:4" x14ac:dyDescent="0.2">
      <c r="A33" s="36" t="str">
        <f>'Dropdown Options'!C5</f>
        <v>Completion</v>
      </c>
      <c r="B33" s="33">
        <f>IF($B$2= "All",COUNTIFS(Lifting_Incidents[Date], "&lt;=" &amp; EOMONTH($B$1, -1), Lifting_Incidents[Operation Type], A33), COUNTIFS(Lifting_Incidents[Date], "&lt;=" &amp; EOMONTH($B$1, -1), Lifting_Incidents[Operation Type], A33, Lifting_Incidents[Region/District],Tables!$B$2))</f>
        <v>1</v>
      </c>
      <c r="C33" s="33">
        <f>IF($B$2="All", COUNTIFS(Lifting_Incidents[Date], "&gt;=" &amp; DATE(YEAR($B$1), MONTH($B$1), 1), Lifting_Incidents[Date], "&lt;=" &amp; EOMONTH($B$1, 0), Lifting_Incidents[Operation Type], Tables!A33), COUNTIFS(Lifting_Incidents[Date], "&gt;=" &amp; DATE(YEAR($B$1), MONTH($B$1), 1), Lifting_Incidents[Date], "&lt;=" &amp; EOMONTH($B$1, 0), Lifting_Incidents[Operation Type], Tables!A33, Lifting_Incidents[Region/District],Tables!$B$2))</f>
        <v>2</v>
      </c>
      <c r="D33" s="33">
        <f t="shared" si="2"/>
        <v>3</v>
      </c>
    </row>
    <row r="34" spans="1:4" x14ac:dyDescent="0.2">
      <c r="A34" s="36" t="str">
        <f>'Dropdown Options'!C6</f>
        <v>Decommissioning</v>
      </c>
      <c r="B34" s="33">
        <f>IF($B$2= "All",COUNTIFS(Lifting_Incidents[Date], "&lt;=" &amp; EOMONTH($B$1, -1), Lifting_Incidents[Operation Type], A34), COUNTIFS(Lifting_Incidents[Date], "&lt;=" &amp; EOMONTH($B$1, -1), Lifting_Incidents[Operation Type], A34, Lifting_Incidents[Region/District],Tables!$B$2))</f>
        <v>2</v>
      </c>
      <c r="C34" s="33">
        <f>IF($B$2="All", COUNTIFS(Lifting_Incidents[Date], "&gt;=" &amp; DATE(YEAR($B$1), MONTH($B$1), 1), Lifting_Incidents[Date], "&lt;=" &amp; EOMONTH($B$1, 0), Lifting_Incidents[Operation Type], Tables!A34), COUNTIFS(Lifting_Incidents[Date], "&gt;=" &amp; DATE(YEAR($B$1), MONTH($B$1), 1), Lifting_Incidents[Date], "&lt;=" &amp; EOMONTH($B$1, 0), Lifting_Incidents[Operation Type], Tables!A34, Lifting_Incidents[Region/District],Tables!$B$2))</f>
        <v>3</v>
      </c>
      <c r="D34" s="33">
        <f>IFERROR(B34+C34,"")</f>
        <v>5</v>
      </c>
    </row>
    <row r="35" spans="1:4" x14ac:dyDescent="0.2">
      <c r="A35" s="36" t="str">
        <f>'Dropdown Options'!C7</f>
        <v>Other</v>
      </c>
      <c r="B35" s="33">
        <f>IF($B$2= "All",COUNTIFS(Lifting_Incidents[Date], "&lt;=" &amp; EOMONTH($B$1, -1), Lifting_Incidents[Operation Type], A35), COUNTIFS(Lifting_Incidents[Date], "&lt;=" &amp; EOMONTH($B$1, -1), Lifting_Incidents[Operation Type], A35, Lifting_Incidents[Region/District],Tables!$B$2))</f>
        <v>4</v>
      </c>
      <c r="C35" s="33">
        <f>IF($B$2="All", COUNTIFS(Lifting_Incidents[Date], "&gt;=" &amp; DATE(YEAR($B$1), MONTH($B$1), 1), Lifting_Incidents[Date], "&lt;=" &amp; EOMONTH($B$1, 0), Lifting_Incidents[Operation Type], Tables!A35), COUNTIFS(Lifting_Incidents[Date], "&gt;=" &amp; DATE(YEAR($B$1), MONTH($B$1), 1), Lifting_Incidents[Date], "&lt;=" &amp; EOMONTH($B$1, 0), Lifting_Incidents[Operation Type], Tables!A35, Lifting_Incidents[Region/District],Tables!$B$2))</f>
        <v>4</v>
      </c>
      <c r="D35" s="33">
        <f>IFERROR(B35+C35,"")</f>
        <v>8</v>
      </c>
    </row>
    <row r="36" spans="1:4" x14ac:dyDescent="0.2">
      <c r="D36" s="11"/>
    </row>
    <row r="37" spans="1:4" ht="18" x14ac:dyDescent="0.25">
      <c r="A37" s="25" t="s">
        <v>258</v>
      </c>
      <c r="D37" s="11"/>
    </row>
    <row r="38" spans="1:4" x14ac:dyDescent="0.2">
      <c r="A38" s="46" t="s">
        <v>259</v>
      </c>
      <c r="B38" s="46" t="str">
        <f>VLOOKUP($B$1,'Dropdown Options'!$I$2:$J$13,2,FALSE)</f>
        <v>January 2025 - February 2025</v>
      </c>
      <c r="C38" s="47" t="str">
        <f>B1</f>
        <v>March 2025</v>
      </c>
      <c r="D38" s="32" t="s">
        <v>12</v>
      </c>
    </row>
    <row r="39" spans="1:4" x14ac:dyDescent="0.2">
      <c r="A39" s="43" t="s">
        <v>64</v>
      </c>
      <c r="B39" s="33">
        <f>IF($B$2= "All",COUNTIFS(Lifting_Incidents[Date], "&lt;=" &amp; EOMONTH($B$1, -1), Lifting_Incidents[Dropped Object? (Y/N)], A39), COUNTIFS(Lifting_Incidents[Date], "&lt;=" &amp; EOMONTH($B$1, -1), Lifting_Incidents[Dropped Object? (Y/N)], A39, Lifting_Incidents[Region/District],Tables!$B$2))</f>
        <v>20</v>
      </c>
      <c r="C39" s="33">
        <f>IF($B$2="All", COUNTIFS(Lifting_Incidents[Date], "&gt;=" &amp; DATE(YEAR($B$1), MONTH($B$1), 1), Lifting_Incidents[Date], "&lt;=" &amp; EOMONTH($B$1, 0), Lifting_Incidents[Dropped Object? (Y/N)], Tables!A39), COUNTIFS(Lifting_Incidents[Date], "&gt;=" &amp; DATE(YEAR($B$1), MONTH($B$1), 1), Lifting_Incidents[Date], "&lt;=" &amp; EOMONTH($B$1, 0), Lifting_Incidents[Dropped Object? (Y/N)], Tables!A39, Lifting_Incidents[Region/District],Tables!$B$2))</f>
        <v>11</v>
      </c>
      <c r="D39" s="33">
        <f>IFERROR(B39+C39,"")</f>
        <v>31</v>
      </c>
    </row>
    <row r="40" spans="1:4" x14ac:dyDescent="0.2">
      <c r="A40" s="43" t="s">
        <v>65</v>
      </c>
      <c r="B40" s="33">
        <f>IF($B$2= "All",COUNTIFS(Lifting_Incidents[Date], "&lt;=" &amp; EOMONTH($B$1, -1), Lifting_Incidents[Dropped Object? (Y/N)], A40), COUNTIFS(Lifting_Incidents[Date], "&lt;=" &amp; EOMONTH($B$1, -1), Lifting_Incidents[Dropped Object? (Y/N)], A40, Lifting_Incidents[Region/District],Tables!$B$2))</f>
        <v>39</v>
      </c>
      <c r="C40" s="33">
        <f>IF($B$2="All", COUNTIFS(Lifting_Incidents[Date], "&gt;=" &amp; DATE(YEAR($B$1), MONTH($B$1), 1), Lifting_Incidents[Date], "&lt;=" &amp; EOMONTH($B$1, 0), Lifting_Incidents[Dropped Object? (Y/N)], Tables!A40), COUNTIFS(Lifting_Incidents[Date], "&gt;=" &amp; DATE(YEAR($B$1), MONTH($B$1), 1), Lifting_Incidents[Date], "&lt;=" &amp; EOMONTH($B$1, 0), Lifting_Incidents[Dropped Object? (Y/N)], Tables!A40, Lifting_Incidents[Region/District],Tables!$B$2))</f>
        <v>23</v>
      </c>
      <c r="D40" s="33">
        <f>IFERROR(B40+C40,"")</f>
        <v>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E66D5-F3A6-41B8-BE51-122DCD29CB12}">
  <sheetPr>
    <tabColor theme="6" tint="0.39997558519241921"/>
  </sheetPr>
  <dimension ref="A1:J13"/>
  <sheetViews>
    <sheetView zoomScaleNormal="100" workbookViewId="0">
      <selection activeCell="D28" sqref="D28"/>
    </sheetView>
  </sheetViews>
  <sheetFormatPr defaultRowHeight="12.75" x14ac:dyDescent="0.2"/>
  <cols>
    <col min="1" max="1" width="14.7109375" bestFit="1" customWidth="1"/>
    <col min="2" max="2" width="26.5703125" bestFit="1" customWidth="1"/>
    <col min="3" max="3" width="15.85546875" bestFit="1" customWidth="1"/>
    <col min="4" max="4" width="31.28515625" bestFit="1" customWidth="1"/>
    <col min="5" max="5" width="19.7109375" bestFit="1" customWidth="1"/>
    <col min="6" max="6" width="10.7109375" bestFit="1" customWidth="1"/>
    <col min="7" max="7" width="19.28515625" bestFit="1" customWidth="1"/>
    <col min="8" max="8" width="15.28515625" bestFit="1" customWidth="1"/>
    <col min="9" max="9" width="13.42578125" customWidth="1"/>
    <col min="10" max="10" width="40.85546875" customWidth="1"/>
  </cols>
  <sheetData>
    <row r="1" spans="1:10" x14ac:dyDescent="0.2">
      <c r="A1" s="28" t="s">
        <v>260</v>
      </c>
      <c r="B1" s="28" t="s">
        <v>48</v>
      </c>
      <c r="C1" s="28" t="s">
        <v>49</v>
      </c>
      <c r="D1" s="28" t="s">
        <v>51</v>
      </c>
      <c r="E1" s="28" t="s">
        <v>53</v>
      </c>
      <c r="F1" s="28" t="s">
        <v>261</v>
      </c>
      <c r="G1" s="28" t="s">
        <v>262</v>
      </c>
      <c r="H1" s="28" t="s">
        <v>263</v>
      </c>
      <c r="I1" s="28" t="s">
        <v>251</v>
      </c>
      <c r="J1" s="28" t="s">
        <v>252</v>
      </c>
    </row>
    <row r="2" spans="1:10" x14ac:dyDescent="0.2">
      <c r="A2" s="39" t="s">
        <v>13</v>
      </c>
      <c r="B2" s="11" t="s">
        <v>7</v>
      </c>
      <c r="C2" t="s">
        <v>76</v>
      </c>
      <c r="D2" s="10" t="s">
        <v>104</v>
      </c>
      <c r="E2" s="10" t="s">
        <v>71</v>
      </c>
      <c r="F2" s="12" t="s">
        <v>64</v>
      </c>
      <c r="G2" s="11" t="s">
        <v>64</v>
      </c>
      <c r="H2" s="11" t="s">
        <v>64</v>
      </c>
      <c r="I2" s="27" t="s">
        <v>13</v>
      </c>
      <c r="J2" s="11" t="str">
        <f>""</f>
        <v/>
      </c>
    </row>
    <row r="3" spans="1:10" x14ac:dyDescent="0.2">
      <c r="A3" s="39" t="s">
        <v>14</v>
      </c>
      <c r="B3" s="27" t="s">
        <v>82</v>
      </c>
      <c r="C3" t="s">
        <v>59</v>
      </c>
      <c r="D3" s="11" t="s">
        <v>95</v>
      </c>
      <c r="E3" s="10" t="s">
        <v>79</v>
      </c>
      <c r="F3" s="12" t="s">
        <v>65</v>
      </c>
      <c r="G3" s="11" t="s">
        <v>65</v>
      </c>
      <c r="H3" s="11" t="s">
        <v>65</v>
      </c>
      <c r="I3" s="27" t="s">
        <v>14</v>
      </c>
      <c r="J3" t="str">
        <f>I2</f>
        <v>January 2025</v>
      </c>
    </row>
    <row r="4" spans="1:10" x14ac:dyDescent="0.2">
      <c r="A4" s="39" t="s">
        <v>5</v>
      </c>
      <c r="B4" s="27" t="s">
        <v>99</v>
      </c>
      <c r="C4" t="s">
        <v>113</v>
      </c>
      <c r="D4" s="40" t="s">
        <v>74</v>
      </c>
      <c r="E4" s="10" t="s">
        <v>112</v>
      </c>
      <c r="H4" s="10"/>
      <c r="I4" s="27" t="s">
        <v>5</v>
      </c>
      <c r="J4" t="str">
        <f>I2 &amp; " - " &amp; I3</f>
        <v>January 2025 - February 2025</v>
      </c>
    </row>
    <row r="5" spans="1:10" x14ac:dyDescent="0.2">
      <c r="A5" s="39" t="s">
        <v>15</v>
      </c>
      <c r="B5" s="27" t="s">
        <v>186</v>
      </c>
      <c r="C5" t="s">
        <v>201</v>
      </c>
      <c r="D5" s="11" t="s">
        <v>130</v>
      </c>
      <c r="E5" s="12" t="s">
        <v>146</v>
      </c>
      <c r="H5" s="10"/>
      <c r="I5" s="27" t="s">
        <v>15</v>
      </c>
      <c r="J5" t="str">
        <f t="shared" ref="J5:J13" si="0">$I$2 &amp; " - " &amp; I4</f>
        <v>January 2025 - March 2025</v>
      </c>
    </row>
    <row r="6" spans="1:10" x14ac:dyDescent="0.2">
      <c r="A6" s="39" t="s">
        <v>16</v>
      </c>
      <c r="B6" s="27" t="s">
        <v>66</v>
      </c>
      <c r="C6" t="s">
        <v>67</v>
      </c>
      <c r="D6" s="40" t="s">
        <v>110</v>
      </c>
      <c r="E6" s="10" t="s">
        <v>90</v>
      </c>
      <c r="H6" s="10"/>
      <c r="I6" s="27" t="s">
        <v>16</v>
      </c>
      <c r="J6" t="str">
        <f t="shared" si="0"/>
        <v>January 2025 - April 2025</v>
      </c>
    </row>
    <row r="7" spans="1:10" x14ac:dyDescent="0.2">
      <c r="A7" s="39" t="s">
        <v>17</v>
      </c>
      <c r="B7" s="27" t="s">
        <v>58</v>
      </c>
      <c r="C7" s="11" t="s">
        <v>63</v>
      </c>
      <c r="D7" s="12" t="s">
        <v>69</v>
      </c>
      <c r="E7" s="12" t="s">
        <v>102</v>
      </c>
      <c r="H7" s="10"/>
      <c r="I7" s="27" t="s">
        <v>17</v>
      </c>
      <c r="J7" t="str">
        <f t="shared" si="0"/>
        <v>January 2025 - May 2025</v>
      </c>
    </row>
    <row r="8" spans="1:10" x14ac:dyDescent="0.2">
      <c r="A8" s="39" t="s">
        <v>18</v>
      </c>
      <c r="B8" s="27" t="s">
        <v>158</v>
      </c>
      <c r="D8" s="10" t="s">
        <v>85</v>
      </c>
      <c r="E8" s="10" t="s">
        <v>63</v>
      </c>
      <c r="H8" s="10"/>
      <c r="I8" s="27" t="s">
        <v>18</v>
      </c>
      <c r="J8" t="str">
        <f t="shared" si="0"/>
        <v>January 2025 - June 2025</v>
      </c>
    </row>
    <row r="9" spans="1:10" x14ac:dyDescent="0.2">
      <c r="A9" s="39" t="s">
        <v>19</v>
      </c>
      <c r="B9" s="27" t="s">
        <v>264</v>
      </c>
      <c r="D9" s="40" t="s">
        <v>61</v>
      </c>
      <c r="E9" s="10" t="s">
        <v>93</v>
      </c>
      <c r="I9" s="27" t="s">
        <v>19</v>
      </c>
      <c r="J9" t="str">
        <f t="shared" si="0"/>
        <v>January 2025 - July 2025</v>
      </c>
    </row>
    <row r="10" spans="1:10" x14ac:dyDescent="0.2">
      <c r="A10" s="39" t="s">
        <v>20</v>
      </c>
      <c r="B10" s="39"/>
      <c r="D10" s="12" t="s">
        <v>124</v>
      </c>
      <c r="I10" s="27" t="s">
        <v>20</v>
      </c>
      <c r="J10" t="str">
        <f t="shared" si="0"/>
        <v>January 2025 - August 2025</v>
      </c>
    </row>
    <row r="11" spans="1:10" x14ac:dyDescent="0.2">
      <c r="A11" s="39" t="s">
        <v>21</v>
      </c>
      <c r="B11" s="39"/>
      <c r="D11" s="12" t="s">
        <v>63</v>
      </c>
      <c r="I11" s="27" t="s">
        <v>21</v>
      </c>
      <c r="J11" t="str">
        <f t="shared" si="0"/>
        <v>January 2025 - September 2025</v>
      </c>
    </row>
    <row r="12" spans="1:10" x14ac:dyDescent="0.2">
      <c r="A12" s="39" t="s">
        <v>22</v>
      </c>
      <c r="B12" s="39"/>
      <c r="I12" s="27" t="s">
        <v>22</v>
      </c>
      <c r="J12" t="str">
        <f t="shared" si="0"/>
        <v>January 2025 - October 2025</v>
      </c>
    </row>
    <row r="13" spans="1:10" x14ac:dyDescent="0.2">
      <c r="A13" s="39" t="s">
        <v>23</v>
      </c>
      <c r="B13" s="39"/>
      <c r="I13" s="27" t="s">
        <v>23</v>
      </c>
      <c r="J13" t="str">
        <f t="shared" si="0"/>
        <v>January 2025 - November 2025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Y D A A B Q S w M E F A A C A A g A W F w 2 U u n 8 W i q m A A A A + A A A A B I A H A B D b 2 5 m a W c v U G F j a 2 F n Z S 5 4 b W w g o h g A K K A U A A A A A A A A A A A A A A A A A A A A A A A A A A A A h Y 8 x D o I w G E a v Q r r T F s R A y E 8 Z X C U x I R r X p l R o h G J o s d z N w S N 5 B U k U d X P 8 X t 7 w v s f t D v n U t d 5 V D k b 1 O k M B p s i T W v S V 0 n W G R n v y E 5 Q z 2 H F x 5 r X 0 Z l m b d D J V h h p r L y k h z j n s V r g f a h J S G p B j s S 1 F I z u O P r L 6 L / t K G 8 u 1 k I j B 4 R X D Q h w n e B 1 H F E d J A G T B U C j 9 V c K 5 G F M g P x A 2 Y 2 v H Q T K p / X 0 J Z J l A 3 i / Y E 1 B L A w Q U A A I A C A B Y X D Z 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F w 2 U i i K R 7 g O A A A A E Q A A A B M A H A B G b 3 J t d W x h c y 9 T Z W N 0 a W 9 u M S 5 t I K I Y A C i g F A A A A A A A A A A A A A A A A A A A A A A A A A A A A C t O T S 7 J z M 9 T C I b Q h t Y A U E s B A i 0 A F A A C A A g A W F w 2 U u n 8 W i q m A A A A + A A A A B I A A A A A A A A A A A A A A A A A A A A A A E N v b m Z p Z y 9 Q Y W N r Y W d l L n h t b F B L A Q I t A B Q A A g A I A F h c N l I P y u m r p A A A A O k A A A A T A A A A A A A A A A A A A A A A A P I A A A B b Q 2 9 u d G V u d F 9 U e X B l c 1 0 u e G 1 s U E s B A i 0 A F A A C A A g A W F w 2 U 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y M 5 g z r 4 s h M s X 8 s 3 i 3 X y S k A A A A A A g A A A A A A A 2 Y A A M A A A A A Q A A A A L e Z m + q i S W R l E g R w S k o P v w Q A A A A A E g A A A o A A A A B A A A A C 8 o L w Y l J K A d h r V B x I 0 S L E r U A A A A N P f y N j 2 k p z e D O G G m V a n x K n I m I q q F O k i r j 4 I M r 1 N p 9 k x z / w H N w e G g w 5 V 6 T k Z w Z T w + P b 4 t g e N r M A w G R 5 q 2 o 0 n 6 3 J 7 L y g x D s e n 4 Y a 1 g e M Q R a h V F A A A A E 2 M b o N A V I A F q 0 5 E h P W B F b Z i u i S / < / D a t a M a s h u p > 
</file>

<file path=customXml/item2.xml><?xml version="1.0" encoding="utf-8"?>
<ct:contentTypeSchema xmlns:ct="http://schemas.microsoft.com/office/2006/metadata/contentType" xmlns:ma="http://schemas.microsoft.com/office/2006/metadata/properties/metaAttributes" ct:_="" ma:_="" ma:contentTypeName="Document" ma:contentTypeID="0x010100BAC8CFB3EA64BA4AB6CBA63A5E4594A0" ma:contentTypeVersion="4" ma:contentTypeDescription="Create a new document." ma:contentTypeScope="" ma:versionID="cc12ab6cb3f5a6939107830367c44bbc">
  <xsd:schema xmlns:xsd="http://www.w3.org/2001/XMLSchema" xmlns:xs="http://www.w3.org/2001/XMLSchema" xmlns:p="http://schemas.microsoft.com/office/2006/metadata/properties" xmlns:ns2="9016439d-1cfc-4e19-b5e7-4cad1ebfc352" targetNamespace="http://schemas.microsoft.com/office/2006/metadata/properties" ma:root="true" ma:fieldsID="1ee68bcff989453da7b170416f43f772" ns2:_="">
    <xsd:import namespace="9016439d-1cfc-4e19-b5e7-4cad1ebfc35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16439d-1cfc-4e19-b5e7-4cad1ebfc3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455C22-3037-41F3-B806-4763234903B1}">
  <ds:schemaRefs>
    <ds:schemaRef ds:uri="http://schemas.microsoft.com/DataMashup"/>
  </ds:schemaRefs>
</ds:datastoreItem>
</file>

<file path=customXml/itemProps2.xml><?xml version="1.0" encoding="utf-8"?>
<ds:datastoreItem xmlns:ds="http://schemas.openxmlformats.org/officeDocument/2006/customXml" ds:itemID="{62AE4E24-3342-4EBF-BABC-AD1BE24CDC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16439d-1cfc-4e19-b5e7-4cad1ebfc3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61C4F9-8670-4C1D-BE7A-222503637971}">
  <ds:schemaRefs>
    <ds:schemaRef ds:uri="http://schemas.microsoft.com/sharepoint/v3/contenttype/forms"/>
  </ds:schemaRefs>
</ds:datastoreItem>
</file>

<file path=customXml/itemProps4.xml><?xml version="1.0" encoding="utf-8"?>
<ds:datastoreItem xmlns:ds="http://schemas.openxmlformats.org/officeDocument/2006/customXml" ds:itemID="{7D9F0515-4446-44D5-8D72-B86E3062791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Summary</vt:lpstr>
      <vt:lpstr>Lifting Data</vt:lpstr>
      <vt:lpstr>Tables</vt:lpstr>
      <vt:lpstr>Dropdown Options</vt:lpstr>
      <vt:lpstr>Summary!Print_Area</vt:lpstr>
    </vt:vector>
  </TitlesOfParts>
  <Manager/>
  <Company>MMS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mayesm</dc:creator>
  <cp:keywords/>
  <dc:description/>
  <cp:lastModifiedBy>Scroggins, Rachel E</cp:lastModifiedBy>
  <cp:revision/>
  <cp:lastPrinted>2025-04-29T13:35:35Z</cp:lastPrinted>
  <dcterms:created xsi:type="dcterms:W3CDTF">2009-03-13T19:09:18Z</dcterms:created>
  <dcterms:modified xsi:type="dcterms:W3CDTF">2025-05-05T11:02:45Z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0x010100BAC8CFB3EA64BA4AB6CBA63A5E4594A0</vt:lpwstr>
  </property>
</Properties>
</file>