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66925"/>
  <mc:AlternateContent xmlns:mc="http://schemas.openxmlformats.org/markup-compatibility/2006">
    <mc:Choice Requires="x15">
      <x15ac:absPath xmlns:x15ac="http://schemas.microsoft.com/office/spreadsheetml/2010/11/ac" url="H:\My Documents\Rachel General\1 - Working Projects\Lifting Team\Webpage\BSEE LIFT\May 2025\"/>
    </mc:Choice>
  </mc:AlternateContent>
  <xr:revisionPtr revIDLastSave="0" documentId="13_ncr:1_{3934C4E1-4049-4D1E-A401-6CA5D6F7E3B5}" xr6:coauthVersionLast="47" xr6:coauthVersionMax="47" xr10:uidLastSave="{00000000-0000-0000-0000-000000000000}"/>
  <bookViews>
    <workbookView xWindow="-120" yWindow="-120" windowWidth="29040" windowHeight="15720" activeTab="1" xr2:uid="{00000000-000D-0000-FFFF-FFFF00000000}"/>
  </bookViews>
  <sheets>
    <sheet name="Instructions" sheetId="9" r:id="rId1"/>
    <sheet name="Summary" sheetId="6" r:id="rId2"/>
    <sheet name="Lifting Data" sheetId="4" r:id="rId3"/>
    <sheet name="Tables" sheetId="7" r:id="rId4"/>
    <sheet name="Previous Highlights" sheetId="10" r:id="rId5"/>
    <sheet name="Dropdown Options" sheetId="5" state="hidden" r:id="rId6"/>
  </sheets>
  <definedNames>
    <definedName name="_xlnm._FilterDatabase" localSheetId="2" hidden="1">'Lifting Data'!$A$1:$L$1</definedName>
    <definedName name="_xlnm.Print_Area" localSheetId="1">Summary!$A$1:$V$60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4" i="4" l="1"/>
  <c r="A121" i="4"/>
  <c r="A117" i="4"/>
  <c r="A144" i="4"/>
  <c r="A146" i="4"/>
  <c r="A147" i="4"/>
  <c r="A148" i="4"/>
  <c r="A149" i="4"/>
  <c r="A153" i="4"/>
  <c r="A156" i="4"/>
  <c r="A157" i="4"/>
  <c r="A158" i="4"/>
  <c r="A159" i="4"/>
  <c r="A160" i="4"/>
  <c r="A161" i="4"/>
  <c r="A162" i="4"/>
  <c r="A163" i="4"/>
  <c r="A164" i="4"/>
  <c r="A154" i="4"/>
  <c r="A151" i="4"/>
  <c r="A135" i="4"/>
  <c r="A136" i="4"/>
  <c r="A137" i="4"/>
  <c r="A138" i="4"/>
  <c r="A139" i="4"/>
  <c r="A140" i="4"/>
  <c r="A141" i="4"/>
  <c r="A142" i="4"/>
  <c r="A143" i="4"/>
  <c r="A145" i="4"/>
  <c r="A150" i="4"/>
  <c r="A152" i="4"/>
  <c r="A155" i="4"/>
  <c r="A113" i="4"/>
  <c r="A126" i="4"/>
  <c r="A133" i="4"/>
  <c r="A132" i="4"/>
  <c r="A101" i="4"/>
  <c r="A102" i="4"/>
  <c r="A103" i="4"/>
  <c r="A104" i="4"/>
  <c r="A105" i="4"/>
  <c r="A106" i="4"/>
  <c r="A107" i="4"/>
  <c r="A108" i="4"/>
  <c r="A109" i="4"/>
  <c r="A110" i="4"/>
  <c r="A111" i="4"/>
  <c r="A112" i="4"/>
  <c r="A114" i="4"/>
  <c r="A115" i="4"/>
  <c r="A116" i="4"/>
  <c r="A118" i="4"/>
  <c r="A119" i="4"/>
  <c r="A120" i="4"/>
  <c r="A122" i="4"/>
  <c r="A123" i="4"/>
  <c r="A124" i="4"/>
  <c r="A125" i="4"/>
  <c r="A127" i="4"/>
  <c r="A128" i="4"/>
  <c r="A129" i="4"/>
  <c r="A130" i="4"/>
  <c r="A131" i="4"/>
  <c r="A97" i="4"/>
  <c r="A90" i="4"/>
  <c r="A87" i="4"/>
  <c r="A85" i="4"/>
  <c r="A51" i="4"/>
  <c r="A52" i="4"/>
  <c r="J2" i="5"/>
  <c r="J3" i="5"/>
  <c r="J4" i="5"/>
  <c r="J5" i="5"/>
  <c r="J6" i="5"/>
  <c r="J7" i="5"/>
  <c r="J8" i="5"/>
  <c r="J9" i="5"/>
  <c r="J10" i="5"/>
  <c r="J11" i="5"/>
  <c r="J12" i="5"/>
  <c r="J13" i="5"/>
  <c r="A24" i="4"/>
  <c r="A35" i="7"/>
  <c r="A33" i="4"/>
  <c r="A60" i="4"/>
  <c r="A92" i="4"/>
  <c r="A93" i="4"/>
  <c r="A86" i="4"/>
  <c r="A63" i="4"/>
  <c r="A64" i="4"/>
  <c r="A65" i="4"/>
  <c r="A66" i="4"/>
  <c r="A67" i="4"/>
  <c r="A68" i="4"/>
  <c r="A69" i="4"/>
  <c r="A70" i="4"/>
  <c r="A71" i="4"/>
  <c r="A72" i="4"/>
  <c r="A73" i="4"/>
  <c r="A74" i="4"/>
  <c r="A75" i="4"/>
  <c r="A76" i="4"/>
  <c r="A77" i="4"/>
  <c r="A78" i="4"/>
  <c r="A79" i="4"/>
  <c r="A80" i="4"/>
  <c r="A81" i="4"/>
  <c r="A82" i="4"/>
  <c r="A83" i="4"/>
  <c r="A84" i="4"/>
  <c r="A88" i="4"/>
  <c r="A89" i="4"/>
  <c r="A91" i="4"/>
  <c r="A94" i="4"/>
  <c r="A95" i="4"/>
  <c r="A96" i="4"/>
  <c r="A98" i="4"/>
  <c r="A99" i="4"/>
  <c r="A100" i="4"/>
  <c r="A7" i="7"/>
  <c r="A8" i="7"/>
  <c r="A9" i="7"/>
  <c r="A10" i="7"/>
  <c r="A11" i="7"/>
  <c r="A12" i="7"/>
  <c r="A13" i="7"/>
  <c r="A14" i="7"/>
  <c r="A15" i="7"/>
  <c r="A6" i="7"/>
  <c r="A27" i="4" l="1"/>
  <c r="A28" i="4"/>
  <c r="A29" i="4"/>
  <c r="A30" i="4"/>
  <c r="A31" i="4"/>
  <c r="A32" i="4"/>
  <c r="A34" i="4"/>
  <c r="A35" i="4"/>
  <c r="A36" i="4"/>
  <c r="A37" i="4"/>
  <c r="A38" i="4"/>
  <c r="A39" i="4"/>
  <c r="A40" i="4"/>
  <c r="A41" i="4"/>
  <c r="A42" i="4"/>
  <c r="A43" i="4"/>
  <c r="A44" i="4"/>
  <c r="A45" i="4"/>
  <c r="A46" i="4"/>
  <c r="A47" i="4"/>
  <c r="A48" i="4"/>
  <c r="A49" i="4"/>
  <c r="A50" i="4"/>
  <c r="A53" i="4"/>
  <c r="A54" i="4"/>
  <c r="A55" i="4"/>
  <c r="A56" i="4"/>
  <c r="A57" i="4"/>
  <c r="A58" i="4"/>
  <c r="A59" i="4"/>
  <c r="A61" i="4"/>
  <c r="A62" i="4"/>
  <c r="A16" i="4"/>
  <c r="A17" i="4"/>
  <c r="A18" i="4"/>
  <c r="A19" i="4"/>
  <c r="A20" i="4"/>
  <c r="A21" i="4"/>
  <c r="A22" i="4"/>
  <c r="A23" i="4"/>
  <c r="A25" i="4"/>
  <c r="A26" i="4"/>
  <c r="B2" i="7"/>
  <c r="B1" i="7"/>
  <c r="B5" i="7" l="1"/>
  <c r="C6" i="7"/>
  <c r="C35" i="7"/>
  <c r="B35" i="7"/>
  <c r="B6" i="7"/>
  <c r="C40" i="7"/>
  <c r="C15" i="7"/>
  <c r="C39" i="7"/>
  <c r="B40" i="7"/>
  <c r="B39" i="7"/>
  <c r="B7" i="7"/>
  <c r="B15" i="7"/>
  <c r="C7" i="7"/>
  <c r="B8" i="7"/>
  <c r="C8" i="7"/>
  <c r="B9" i="7"/>
  <c r="C9" i="7"/>
  <c r="B10" i="7"/>
  <c r="C10" i="7"/>
  <c r="B11" i="7"/>
  <c r="C11" i="7"/>
  <c r="B12" i="7"/>
  <c r="C12" i="7"/>
  <c r="B13" i="7"/>
  <c r="C13" i="7"/>
  <c r="B14" i="7"/>
  <c r="C14" i="7"/>
  <c r="A15" i="4"/>
  <c r="A14" i="4"/>
  <c r="A31" i="7"/>
  <c r="B31" i="7" s="1"/>
  <c r="A32" i="7"/>
  <c r="B32" i="7" s="1"/>
  <c r="A33" i="7"/>
  <c r="B33" i="7" s="1"/>
  <c r="A34" i="7"/>
  <c r="C34" i="7" s="1"/>
  <c r="A30" i="7"/>
  <c r="B30" i="7" s="1"/>
  <c r="A20" i="7"/>
  <c r="C20" i="7" s="1"/>
  <c r="A21" i="7"/>
  <c r="C21" i="7" s="1"/>
  <c r="A22" i="7"/>
  <c r="B22" i="7" s="1"/>
  <c r="A23" i="7"/>
  <c r="B23" i="7" s="1"/>
  <c r="A24" i="7"/>
  <c r="C24" i="7" s="1"/>
  <c r="A25" i="7"/>
  <c r="C25" i="7" s="1"/>
  <c r="A26" i="7"/>
  <c r="B26" i="7" s="1"/>
  <c r="A19" i="7"/>
  <c r="C19" i="7" s="1"/>
  <c r="A2" i="4"/>
  <c r="A3" i="4"/>
  <c r="A4" i="4"/>
  <c r="A5" i="4"/>
  <c r="A6" i="4"/>
  <c r="A7" i="4"/>
  <c r="A8" i="4"/>
  <c r="A9" i="4"/>
  <c r="A10" i="4"/>
  <c r="A11" i="4"/>
  <c r="A12" i="4"/>
  <c r="A13" i="4"/>
  <c r="C26" i="7" l="1"/>
  <c r="D26" i="7" s="1"/>
  <c r="C30" i="7"/>
  <c r="D30" i="7" s="1"/>
  <c r="B25" i="7"/>
  <c r="D25" i="7" s="1"/>
  <c r="B24" i="7"/>
  <c r="D24" i="7" s="1"/>
  <c r="B34" i="7"/>
  <c r="D34" i="7" s="1"/>
  <c r="B20" i="7"/>
  <c r="D20" i="7" s="1"/>
  <c r="B21" i="7"/>
  <c r="D21" i="7" s="1"/>
  <c r="D35" i="7"/>
  <c r="C23" i="7"/>
  <c r="D23" i="7" s="1"/>
  <c r="C33" i="7"/>
  <c r="D33" i="7" s="1"/>
  <c r="C32" i="7"/>
  <c r="D32" i="7" s="1"/>
  <c r="C31" i="7"/>
  <c r="D31" i="7" s="1"/>
  <c r="C22" i="7"/>
  <c r="D22" i="7" s="1"/>
  <c r="B19" i="7"/>
  <c r="D19" i="7" s="1"/>
  <c r="B7" i="6"/>
  <c r="D15" i="7"/>
  <c r="D6" i="7"/>
  <c r="D39" i="7"/>
  <c r="D40" i="7"/>
  <c r="C8" i="6"/>
  <c r="B11" i="6"/>
  <c r="C12" i="6"/>
  <c r="B16" i="6"/>
  <c r="B17" i="6"/>
  <c r="C17" i="6"/>
  <c r="B10" i="6"/>
  <c r="C9" i="6"/>
  <c r="B12" i="6"/>
  <c r="B14" i="6"/>
  <c r="B15" i="6"/>
  <c r="C15" i="6"/>
  <c r="C16" i="6"/>
  <c r="C7" i="6"/>
  <c r="B8" i="6"/>
  <c r="C10" i="6"/>
  <c r="B13" i="6"/>
  <c r="C11" i="6"/>
  <c r="C13" i="6"/>
  <c r="C14" i="6"/>
  <c r="B18" i="6"/>
  <c r="C18" i="6"/>
  <c r="B9" i="6"/>
  <c r="C38" i="7"/>
  <c r="B38" i="7"/>
  <c r="C18" i="7"/>
  <c r="B18" i="7"/>
  <c r="B29" i="7"/>
  <c r="C29" i="7"/>
  <c r="C5" i="7"/>
  <c r="D7" i="7" l="1"/>
  <c r="D9" i="7"/>
  <c r="D10" i="7"/>
  <c r="D12" i="7"/>
  <c r="D11" i="7"/>
  <c r="D8" i="7"/>
  <c r="D14" i="7"/>
  <c r="D13" i="7"/>
  <c r="D12" i="6"/>
  <c r="D14" i="6"/>
  <c r="D17" i="6"/>
  <c r="D16" i="6"/>
  <c r="D11" i="6"/>
  <c r="D13" i="6"/>
  <c r="D15" i="6"/>
  <c r="D10" i="6"/>
  <c r="D18" i="6"/>
  <c r="D8" i="6"/>
  <c r="D9" i="6"/>
  <c r="D7" i="6"/>
</calcChain>
</file>

<file path=xl/sharedStrings.xml><?xml version="1.0" encoding="utf-8"?>
<sst xmlns="http://schemas.openxmlformats.org/spreadsheetml/2006/main" count="1668" uniqueCount="424">
  <si>
    <t>Summary Tab</t>
  </si>
  <si>
    <t>Lifting Data Tab</t>
  </si>
  <si>
    <t>Tables Tab</t>
  </si>
  <si>
    <t xml:space="preserve">Last Updated: </t>
  </si>
  <si>
    <t>Report Month:</t>
  </si>
  <si>
    <t>March 2025</t>
  </si>
  <si>
    <t>Region/District:</t>
  </si>
  <si>
    <t>All</t>
  </si>
  <si>
    <t>CY2025 Lifting Incidents Summary</t>
  </si>
  <si>
    <t>Month</t>
  </si>
  <si>
    <t xml:space="preserve"># Crane </t>
  </si>
  <si>
    <t># Other Lifting Device</t>
  </si>
  <si>
    <t>Total</t>
  </si>
  <si>
    <t>January 2025</t>
  </si>
  <si>
    <t>February 2025</t>
  </si>
  <si>
    <t>April 2025</t>
  </si>
  <si>
    <t>May 2025</t>
  </si>
  <si>
    <t>June 2025</t>
  </si>
  <si>
    <t>July 2025</t>
  </si>
  <si>
    <t>August 2025</t>
  </si>
  <si>
    <t>September 2025</t>
  </si>
  <si>
    <t>October 2025</t>
  </si>
  <si>
    <t>November 2025</t>
  </si>
  <si>
    <t>December 2025</t>
  </si>
  <si>
    <r>
      <t xml:space="preserve">      Lifting Incidents by Failure Type</t>
    </r>
    <r>
      <rPr>
        <b/>
        <vertAlign val="superscript"/>
        <sz val="16"/>
        <rFont val="Arial"/>
        <family val="2"/>
      </rPr>
      <t>1</t>
    </r>
  </si>
  <si>
    <r>
      <t>Lifting Incidents by Type of Load</t>
    </r>
    <r>
      <rPr>
        <b/>
        <vertAlign val="superscript"/>
        <sz val="16"/>
        <rFont val="Arial"/>
        <family val="2"/>
      </rPr>
      <t>2</t>
    </r>
  </si>
  <si>
    <t>Lifting Incidents by Type of Operation</t>
  </si>
  <si>
    <t>Lifting Incidents Involving Dropped Objects</t>
  </si>
  <si>
    <t>1. Failure type categories:</t>
  </si>
  <si>
    <t>Load Shift - Incidents where the load moves unexpectedly during lifting.</t>
  </si>
  <si>
    <t>Load Snag or Contact - Incidents where the load inadvertently became caught on or contacted something during the lift.</t>
  </si>
  <si>
    <t>Lifting Device Component  - Refers to failures or issues specifically related to mechanical parts of the crane or other lifting device.</t>
  </si>
  <si>
    <t>Rigging Equipment Failure - Failures related to lifting equipment, such as hoists, slings, taglines or shackles malfunctioning or breaking.</t>
  </si>
  <si>
    <t>Human Error - Errors made by personnel when apparent or stated in the incident report, such as improper communication, deviating from procedures, or not staying out of the red zone.</t>
  </si>
  <si>
    <t>Environmental Factors - Issues arising from environmental conditions such as high winds, poor visibility, or slippery surfaces affecting the lift.</t>
  </si>
  <si>
    <t>Rigging Equipment Snag or Contact - Similar to Load Snag or Contact but specifically focuses on the rigging equipment (not the load itself) encountering obstructions.</t>
  </si>
  <si>
    <t>Maintenance Issues - Failures linked to insufficient or improper maintenance of lifting equipment.</t>
  </si>
  <si>
    <t>Other - A catch-all category for incidents or failures that do not fit any of the above categories but still require consideration.</t>
  </si>
  <si>
    <t>2. Load type categories:</t>
  </si>
  <si>
    <t>Piping/casing - Includes all types of pipes, casings, fittings, and associated materials used in drilling and production.</t>
  </si>
  <si>
    <t>Supply containers - Includes supply boxes, toolboxes, and shipping containers holding tools and equipment for operations.</t>
  </si>
  <si>
    <t>Heavy equipment - Includes large machinery and equipment, like compressors, generators, and drilling rig equipment.</t>
  </si>
  <si>
    <t>Living Quarters/Skids - Covers prefabricated skids including living quarters, processing units, and integrated systems.</t>
  </si>
  <si>
    <t>Personnel basket - Baskets or cages for transporting personnel.</t>
  </si>
  <si>
    <t>Tank - Contains substances or chemicals like chemical tote tanks.</t>
  </si>
  <si>
    <t>Other - Doesn't fit any of the categories above.</t>
  </si>
  <si>
    <t>Month-Year</t>
  </si>
  <si>
    <t>Date</t>
  </si>
  <si>
    <t>Region/District</t>
  </si>
  <si>
    <t>Operation Type</t>
  </si>
  <si>
    <t>Short Description</t>
  </si>
  <si>
    <t>Type of Lifting Failure</t>
  </si>
  <si>
    <t>Item Lifted</t>
  </si>
  <si>
    <t>Item Lifted Category</t>
  </si>
  <si>
    <t>Dropped Object? (Y/N)</t>
  </si>
  <si>
    <t>Crane? (Y/N)</t>
  </si>
  <si>
    <t>Other Lifting Device? (Y/N)</t>
  </si>
  <si>
    <t>Other Lifting Device Name</t>
  </si>
  <si>
    <t>New Orleans District (GOAR)</t>
  </si>
  <si>
    <t>Drilling</t>
  </si>
  <si>
    <t>While lifting bundle of casing slings, the sling eyes became caught on handrail grating, causing an overload of a sling. The sling parted and the bundle fell to rest on the walkway.</t>
  </si>
  <si>
    <t>Rigging Equipment Snag or Contact</t>
  </si>
  <si>
    <t>Bundle of casing slings</t>
  </si>
  <si>
    <t>Other</t>
  </si>
  <si>
    <t>Yes</t>
  </si>
  <si>
    <t>No</t>
  </si>
  <si>
    <t>Lake Jackson District (GOAR)</t>
  </si>
  <si>
    <t>Decommissioning</t>
  </si>
  <si>
    <t>While milling upward, the work string dropped in the slips as the screen sub was being disconnected from the upper drill pipe's box tool joint due to the sling being overloaded.</t>
  </si>
  <si>
    <t>Human Error</t>
  </si>
  <si>
    <t>Drill pipe joint</t>
  </si>
  <si>
    <t>Piping/Casing</t>
  </si>
  <si>
    <t>Slips</t>
  </si>
  <si>
    <t>While laying down a single using the gripper, the boom tip protector contacted the pipe skate crash bar, bending the camera guard on the crane.</t>
  </si>
  <si>
    <t>Crane Boom Contact or Failure</t>
  </si>
  <si>
    <t>Drill pipe</t>
  </si>
  <si>
    <t>Production</t>
  </si>
  <si>
    <t>While moving a connex box, the load contacted the comms equipment box, cracking the enclosure door.</t>
  </si>
  <si>
    <t>Connex box</t>
  </si>
  <si>
    <t>Supply Container</t>
  </si>
  <si>
    <t>While offloading a cutting box from the MV, a bolt fell 20 feet from the cutting box lid to the deck. The bolt was found to be installed upside down with a nut and washers and not properly tightened. The equipment was also not inspected prior to the lift.</t>
  </si>
  <si>
    <t>Cutting box</t>
  </si>
  <si>
    <t>Houma District (GOAR)</t>
  </si>
  <si>
    <t>While removing a cuttings box from the drill deck cutting box slide, the crew attached the crane stinger to the box's D-ring and were taking up slack in the slings when the auxiliary hoist cable contacted a lighting circuit on the corner of the overhanging structure cutting the wire insulation. This contact caused small arcing when the hoist cable was lowered to get the cable off the circuit wiring.</t>
  </si>
  <si>
    <t>While moving a ball valve to the deck using a rope system, the force of the wind caused the ball valve to swing and contact a pole light. The light fixture broke and fell to the deck, and the rigging rope detached from the valve, causing the valve to fall in the water.</t>
  </si>
  <si>
    <t>Environmental Factors</t>
  </si>
  <si>
    <t>Ball valve</t>
  </si>
  <si>
    <t>Rope system</t>
  </si>
  <si>
    <t>During a dry run before performing a personnel transfer, the personnel transfer device was caught by the wind and contacted a bracket on the upper deck of the facility.</t>
  </si>
  <si>
    <t>Personnel transfer device</t>
  </si>
  <si>
    <t>Personnel Basket</t>
  </si>
  <si>
    <t>While shutting down crane operations, the crane operator was cabling up when the anti-two block engaged, causing the stinger to swing, unlatch from the fast line hook, and fall into the Gulf of America.</t>
  </si>
  <si>
    <t>None</t>
  </si>
  <si>
    <t>No Load</t>
  </si>
  <si>
    <t>While moving the sales gas skid piping from the main deck to the loading station, the path required passing through an opening in the upper-level compression module. As the load moved through the opening, it contacted the handrail, causing a supporting leg to snap off and fall.</t>
  </si>
  <si>
    <t>Load Snag or Contact</t>
  </si>
  <si>
    <t>Sales gas skid piping</t>
  </si>
  <si>
    <t>While offloading a grocery box, a tagline wrapped around a light fixture on top of the MCC building, damaging the light fixture.</t>
  </si>
  <si>
    <t>Grocery box</t>
  </si>
  <si>
    <t>Lafayette District (GOAR)</t>
  </si>
  <si>
    <t>After landing a tote tank in the tote holder, the flaggers attached the taglines to the stinger hook and the crane operator began to move the next lift. The stinger hook then contacted the catwalk, damaging the mid-rail.</t>
  </si>
  <si>
    <t>Tote tank</t>
  </si>
  <si>
    <t>Tank</t>
  </si>
  <si>
    <t>The crane operator was lifting one bundle of pre-slung wash pipe to the starboard (STBD) side. Once the bundle was on the STBD side, the operator attempted to steady the load by placing it against the riser stanchions. While doing this, the sling caught the edge of a stanchion post, causing the load to slide toward the other end of the pipe and leading to the bundle's end shifting and falling onto the deck.</t>
  </si>
  <si>
    <t>Load Shift</t>
  </si>
  <si>
    <t>Bundle of wash pipe</t>
  </si>
  <si>
    <t>The Driller and Assistant Driller were hoisting a complete stand from the auxiliary rotary sock to rack back in the derrick using the top drive and racker. While lifting the tubing, the single joint tubing elevators contacted the top racker guide arm, causing them to release the tubing stand, which fell into the rotary sock. This dislodged two single joint elevator die carriers and they fell to the rig floor.</t>
  </si>
  <si>
    <t>Tubing stand</t>
  </si>
  <si>
    <t>Single lift elevators</t>
  </si>
  <si>
    <t>While lifting the BOP test joint after a shell test, the sling parted below the thimble connected to the crane hook. This caused the test joint to drop back into the BOP bore, coming to rest on the test stump.</t>
  </si>
  <si>
    <t>Rigging Equipment Failure</t>
  </si>
  <si>
    <t>BOP test joint</t>
  </si>
  <si>
    <t>Heavy Equipment</t>
  </si>
  <si>
    <t>Workover</t>
  </si>
  <si>
    <t>While lifting the spreader bar to move the jumper overboard, the rigging caught on an exposed hydraulic hose, breaking a fitting.</t>
  </si>
  <si>
    <t>Spreader bar</t>
  </si>
  <si>
    <t xml:space="preserve">While the crane was beginning to lift a basket to the rig from a MV, a lid on one of the crates inside the basket became dislodged and fell to the deck of the MV. </t>
  </si>
  <si>
    <t>Basket</t>
  </si>
  <si>
    <t>While a BHA assembly was being picked up with the hydraracker to be racked back in the derrick, a camera bracket mounted on top of the auxiliary rig floor hydraracker was bent upwards.</t>
  </si>
  <si>
    <t>BHA</t>
  </si>
  <si>
    <t>Hydraracker</t>
  </si>
  <si>
    <t xml:space="preserve">While positioning a load between railing and a power pack, the load contacted the power pack. When the load was moved, the door fell off the power pack due to a bolt that held the door in place being sheared off. </t>
  </si>
  <si>
    <t>Unknown</t>
  </si>
  <si>
    <t xml:space="preserve">While performing pipelay activities, part of the tensioner track chain link component fell into the drops netting above the Upper Work Station. </t>
  </si>
  <si>
    <t>Maintenance Issue</t>
  </si>
  <si>
    <t>Tensioner</t>
  </si>
  <si>
    <t>While positioning the crane for inspection, the crane contacted the I-beam frame of the upright separator tank, damaging the mounting bracket for the boom tip camera and the remote hydraulic panel at the boom tip.</t>
  </si>
  <si>
    <t>No load</t>
  </si>
  <si>
    <t xml:space="preserve">While offloading a tote tank, the lid was struck by the lifting slings, knocking the lid off the tank fill on top of the tote. </t>
  </si>
  <si>
    <t>While operating a forklift, the forklift contacted the outer sack room door with tote resulting in damage to the door.</t>
  </si>
  <si>
    <t>Lifting Device Component</t>
  </si>
  <si>
    <t>Tote</t>
  </si>
  <si>
    <t>Forklift</t>
  </si>
  <si>
    <t>While moving the LMRP, the load swung and contacted a light in the moonpool.</t>
  </si>
  <si>
    <t>LMRP</t>
  </si>
  <si>
    <t>While lifting a Flowhead Assembly from the work boat to the rig, the sling caught the actuator of the flow control valve, shearing four bolts and bending the guard. The damage was discovered upon landing. No taglines were used, and VHF radio was the primary communication method.</t>
  </si>
  <si>
    <t xml:space="preserve">Flowhead Assembly </t>
  </si>
  <si>
    <t>While lifting a 4,000-pound HVAC unit from a cargo basket using a spreader bar and two straps, the unit's offset center of gravity caused it to shift forward and fall back into the basket. The job was stopped, and the unit was repositioned. The damaged unit will be sent for evaluation, but replacement units with updated refrigerant are already on order.</t>
  </si>
  <si>
    <t>Generation module condensing unit (HVAC unit)</t>
  </si>
  <si>
    <t>While lowering a 4,000-lb supersack of sand from the main deck to the NE top of the column, the load contacted a fiberglass cable tray, damaging a 90-degree section. No personnel were in the cone of exposure. Some sand spilled onto the deck, and the supersack sustained damage.</t>
  </si>
  <si>
    <t xml:space="preserve">Supersack of sand </t>
  </si>
  <si>
    <t>While pulling out of hole (POOH) with 5” XT drill pipe, the assistant driller was breaking out a connection using the Hydratong while the MW driller engaged ‘Creep’ mode. The driller noticed a weight gain on the hook load indicator and attempted to slack off, but the TDS moved faster than expected, making contact with the top of the drill pipe stand. Operations were stopped, and key personnel were informed.</t>
  </si>
  <si>
    <t>Drill Pipe</t>
  </si>
  <si>
    <t>Top Drive System - TDS</t>
  </si>
  <si>
    <t>During crane operations to hoist a temporary washroom from a marine vessel to a platform, the load shifted approximately 8–10 inches, making contact with a light fixture mounted above the entry door of a temporary living quarter. The crane operator was informed of the contact, and operations were paused for investigation.</t>
  </si>
  <si>
    <t>Temporary washroom</t>
  </si>
  <si>
    <t>Living Quarters/Skids</t>
  </si>
  <si>
    <t>While offloading a 550-gallon diesel tote from the work boat using the South Crane, the sling became caught under the sealing ring bolt/nut on the tote lid. The crane operator immediately stopped, set the tote back on the deck, freed the slings, and safely completed the lift. The lid sustained minor damage but no injuries, spills, or pollution occurred.</t>
  </si>
  <si>
    <t>550-gallon diesel tote</t>
  </si>
  <si>
    <t>The deck crew transferred the side struts for the skid frame from the port to starboard side using the starboard TTS crane at a 35m radius. With the boom rest positioned out of view of both the banksman and crane operator, the banksman requested the crane operator to slew left. As the operator complied, the crane boom brushed against the camera mounted on the boom rest, dislodging it from its bracket. Fortunately, the camera remained secured by the DROPS lanyard and electrical cables.</t>
  </si>
  <si>
    <t>Side struts for the skid frame</t>
  </si>
  <si>
    <t>During the retrieval of a mooring line to the work boat, the shackle attached to the mooring line chain was pinched between two links, causing the shackle pin nut to crack. The nut was immediately replaced, and no recovery was needed.</t>
  </si>
  <si>
    <t>Mooring line chain segment</t>
  </si>
  <si>
    <t>Mooring line chain and shackle</t>
  </si>
  <si>
    <t>During crane operations to offload a basket from a support vessel to the main deck, the load struck a fixed PF light fixture. The fixture was detached from the bracket and fell 6' to the deck. No personnel were in the drop zone, and there were no injuries.</t>
  </si>
  <si>
    <t>6' x 16' basket</t>
  </si>
  <si>
    <t>While lowering the Coil Tubing Injector Head onto the Coil Tubing Platform, the hydraulic line fitting made contact with the handrail, causing a slight bend in the 1.5-inch hydraulic line. No injuries or dropped objects occurred.</t>
  </si>
  <si>
    <t>Coil Tubing Injector Head</t>
  </si>
  <si>
    <t>Pacific Region</t>
  </si>
  <si>
    <t>While lifting an empty chemical tote with a monorail, the crew boat dropped due to a large swell, causing the monorail to shake. This resulted in the small chain holding the anti-two block weight breaking. The crane was taken out of service, and after inspection, the weight was reattached, with no other damage found. The monorail passed function tests and was returned to service.</t>
  </si>
  <si>
    <t>Empty chemical tote</t>
  </si>
  <si>
    <t>Monorail</t>
  </si>
  <si>
    <t>During the breakout of a 5" XT50 connection, the MW Hydratong Cassette detached from the main frame while the pipe was set in the slips. This occurred due to the simultaneous activation of two auto sequences (Auto Break Out and Auto Mud Bucket Extend), causing the Hydratong clamp to remain engaged on the drill pipe. The cassette fell 2-3 feet, and a hydraulic hose ruptured, spilling approximately 150-200 liters of hydraulic fluid on the rig floor (no LOPC to sea).</t>
  </si>
  <si>
    <t>5" XT50 Connection</t>
  </si>
  <si>
    <t>MW Hydratong Cassette</t>
  </si>
  <si>
    <t>During tripping operations, the wear bushing retrieval tool tagged in the riser. As the driller noticed the weight indicator drop, they released the joystick, but the TDS continued traveling, applying tension to the drill pipe. The TDS traveled 18 feet, causing the box end of the stand to bow. No personnel were in the red zone.</t>
  </si>
  <si>
    <t>Wear bushing retrieval tool and drill pipe</t>
  </si>
  <si>
    <t>Top Drive System (TDS)</t>
  </si>
  <si>
    <t>While lowering an 8x24 basket onto a crew boat, the suspended load made contact with a reel inside another basket, causing a muffler to break off. The boat roustabouts were positioned safely, waiting to retrieve the tag lines. No injuries occurred, and the load was successfully landed.</t>
  </si>
  <si>
    <t>8x24 basket</t>
  </si>
  <si>
    <t>While making a lift to the rig floor with the #2 crane, the knuckle portion of the crane contacted a sign on the forward side of the derrick, causing minimal damage to one panel. The ACS (Anti-Collision System) did not alert the crane operator, as it only detected the crane boom tip, not the knuckle portion. No dropped objects occurred, and all personnel were confirmed to be in the designated safe step-back area during the incident.</t>
  </si>
  <si>
    <t>Crane boom contact with structure</t>
  </si>
  <si>
    <t>During a material handling operation, the crew was laying out tubing from a work basket to a pipe rack. The laydown line sheave became entangled in a strap, causing the pipe to stop while the top continued moving. The winch line also snagged on the anchor point shackle. As the winch operator put the winch in neutral, the line whipped and struck the operator's left wrist. The operator received first aid treatment and returned to work.</t>
  </si>
  <si>
    <t>Tubing</t>
  </si>
  <si>
    <t>Right counterbalance winch</t>
  </si>
  <si>
    <t>While offloading an Oil States Grease Injector Unit from the motor vessel, one leg of the four-part sling looped under a hose reel's brake lever, causing the lever assembly to break. The crane operator was stopped before the lift left the deck, and the boat rigger removed the damaged lever assembly. The Grease Injector Unit was inspected for further damage and successfully landed on the rig without further incident.</t>
  </si>
  <si>
    <t>Oil States Grease Injector Unit</t>
  </si>
  <si>
    <t>While backloading the motor vessel, the crane operator lowered an 8x10 cargo box. Vessel motion caused the box to contact the top handrail of the boat. The load was immediately hoisted and repositioned. Inspection revealed damage to the boat's top handrail, but no damage to the load or rigging.</t>
  </si>
  <si>
    <t>Cargo box</t>
  </si>
  <si>
    <t xml:space="preserve">Contractors were removing a starter motor (977 lbs) from Turbine Generator A gearbox when the lifting point failed, causing the motor to drop approximately 8 feet to the deck. The motor had been rigged using a chain fall, 4-part shackle, and an eye bolt. </t>
  </si>
  <si>
    <t>Starter motor</t>
  </si>
  <si>
    <t>Chain fall, 4-part shackle, trolley</t>
  </si>
  <si>
    <t>While removing a 20' pup joint using hands-free operations, the crane operator swung the load, causing the end of the pup joint to contact an adjacent service building door, breaking the glass. No injuries occurred, and the unit was inspected afterward.</t>
  </si>
  <si>
    <t>20' pup joint</t>
  </si>
  <si>
    <t>During the movement of a diverter to the riser cart, the flow line seals contacted the cart’s inner wall, resulting in damage to the lower metal and rubber seals. Weather conditions (6-8' sea state, 16-18 knot winds) contributed to the incident.</t>
  </si>
  <si>
    <t>Diverter</t>
  </si>
  <si>
    <t>Lake Charles District (GOAR)</t>
  </si>
  <si>
    <t>Water transfer hose</t>
  </si>
  <si>
    <t>While running 14" casing, a single joint of casing was being hoisted from the catwalk with the TDS. PRS was in position to tail the single of casing in from catwalk. Once the casing joint was received by the PRS lower claw, the rig floor crew observed a piece fall to the rig floor from the claw. Corrective actions include reviewing practices and developing alternative strategies to minimize risks to rig floor equipment.</t>
  </si>
  <si>
    <t>Casing joint</t>
  </si>
  <si>
    <t>TDS</t>
  </si>
  <si>
    <t>While lowering a riser spider, the corner of the spider contacted a steel barrier, causing minor damage. The load was safely landed, with no dropped objects. The crew followed proper red zone management. Corrective actions include discussing tight locations with the crew and repairing the damage.</t>
  </si>
  <si>
    <t>Riser spider</t>
  </si>
  <si>
    <t>While backloading the motor vessel, the crane operator placed an MPT tank on the deck. A swell caused the vessel to drop and drift, lifting the tank off the deck and swinging it toward the boathouse. A deckhand sustained a minor abrasion on his calf after being caught between the tank and a toolbox. The crane operator safely re-landed the tank, and the deckhand confirmed he did not require medical evaluation or transport.</t>
  </si>
  <si>
    <t>MPT tank</t>
  </si>
  <si>
    <t>While backloading the motor vessel, the crane operator was landing a nitrogen tank when vessel swells caused a drift. The slight shift resulted in the nitrogen tank contacting the top of a roll-off container, breaking the handle of the roll-off lid. The tank was safely landed on deck without further issues.</t>
  </si>
  <si>
    <t>Nitrogen tank</t>
  </si>
  <si>
    <t>While backloading equipment from the motor vessel, the crane operator accidentally struck a handrail on the weather deck while lowering a 50-bbl. tank. The vessel sustained cosmetic damage, and the tank was inspected for damage and leaks with no issues found. The handrail had a slight bend and some scuffed paint. No cost for repairs.
Corrective Actions: Stand down held with the vessel regulatory lead to emphasize the importance of reporting even minimal damage to the drill rig.</t>
  </si>
  <si>
    <t>50-bbl. tank</t>
  </si>
  <si>
    <t xml:space="preserve">Crane crew was landing an empty sling rack when it contacted a wireless access point antenna (4.1 lbs.). The antenna fell approximately 2 feet, stopped by the connection cable. No injuries occurred, and the nearest personnel were 15 feet away. </t>
  </si>
  <si>
    <t>Empty sling rack</t>
  </si>
  <si>
    <t>Completion</t>
  </si>
  <si>
    <t>The drill crew was storing a 2" Black Eagle hose using an air hoist and Kellems grip when the hose slipped through the grip and fell approximately 10 feet to the rig floor. The nearest worker was about 28 feet away.</t>
  </si>
  <si>
    <t>2" Black Eagle hose</t>
  </si>
  <si>
    <t>Air hoist</t>
  </si>
  <si>
    <t>While moving 9 7/8" casing doubles, the box end contacted the handrails on the #3 crane cabin, causing slight damage. Red Zone Management was followed and no dropped objects occurred, and the casing was safely landed on the riser skate. The crew held a TOFS and discussed corrective actions, focusing on load swings in tight spaces.</t>
  </si>
  <si>
    <t>Casing doubles</t>
  </si>
  <si>
    <t>During P&amp;A operations, a remotely operated vehicle (ROV) saw was used to cut gas lift tubing in the gap between the wellhead and the tieback connector. After the cut was completed, the riser misaligned when the production riser was lifted, causing the gas lift tubing and production tubing above the ROV cut to slide out of the riser and onto the mudline. Proposed corrective actions include cutting the gas lift tubing before applying overpull or pressure and ensuring the tubing is held securely from above during cuts.</t>
  </si>
  <si>
    <t>Production riser</t>
  </si>
  <si>
    <t>HWO</t>
  </si>
  <si>
    <t>While lifting the pin-pile rack from the deck, the rack damaged the deck board when the OSV heeled over taking the weight of the Pin Pile rack. When the load was lifted off of the deck, it swung into the headache rack, causing a dent.</t>
  </si>
  <si>
    <t>Pin Pile Rack</t>
  </si>
  <si>
    <t>While offloading a surge tank from the motor vessel, the crane operator was applying tension on the connected surge tank slings, when the movement of the boat caused the slings to impact the tank's PSV assembly. The PSV and assembly sustained minor damage, but the tank was safely landed on the platform.</t>
  </si>
  <si>
    <t>Surge tank</t>
  </si>
  <si>
    <t xml:space="preserve">During backloading operations, the Coil Tubing Lifting Frame (CTLF) was lifted off the motor vessel and backloaded to the rig. The vessel’s pitching and rolling caused the CTLF to contact and damage a pump on the deck. The CTLF was safely landed and repositioned, and operations resumed. </t>
  </si>
  <si>
    <t>CTLF (Coiled Tubing Lifting Frame)</t>
  </si>
  <si>
    <t>During crane operations, an empty MPT tank was being moved on the top deck when it accidentally bumped an eyewash station, dislodging the horizontal pipe of the attached safety shower. The shower was safely secured and placed on the deck. No injuries or further damage occurred.</t>
  </si>
  <si>
    <t>While changing casing elevators to drill pipe BX5 elevators, the top drive funnel contacted the casing stump, damaging a joint of 7-5/8" casing and shearing the lower anti-rotation clamp from the top drive. The 29.52 lb. clamp fell 7.5 feet, landing on the rotary. The area was barricaded, and no personnel were harmed. Corrective actions included a safety stand down, DROPS inspection, hazard discussions, procedural updates, and plans for future safety reviews and lessons learned.</t>
  </si>
  <si>
    <t>A 160mT crane was booming down to remove a bullet frame from the rig floor when it contacted the Top Drive System (TDS) bumper guard. An all stop was immediately called. No personnel were injured. Damage was limited to a slightly bent section of the bumper guard where it was struck by the navigation light bracket. The operation took place in a controlled red zone, with radios used for communication. Corrective actions included a safety stand down, updates to JSAs and risk assessments, reinforcement of situational awareness, improved monitoring, additional spotter requirements, and enhanced hazard identification procedures.</t>
  </si>
  <si>
    <t>Bullet Frame</t>
  </si>
  <si>
    <t xml:space="preserve">While running in the hole with a casing cutter/swivel assembly on 5-7/8" drill pipe, the driller heard a loud noise and stopped operations. Rigging was observed on the drill line above the block, and the Drill Floor Red Zone was immediately cleared. Investigation found that a 3/8" wire cable supporting the upper drill line guide had parted, with two pieces (8' and 8.5' long, weighing 2 and 2.23 lbs.) falling approximately 65 feet to the drill floor. No personnel were injured. The area was secured, a Safety Stand Down was conducted, the derrick inspected, and entangled cable removed. </t>
  </si>
  <si>
    <t>Logging Frame</t>
  </si>
  <si>
    <t>While running casing, a stand of casing was stabbed into the stump when the hydraracker rollers failed to close properly due to a backed-off pin. This caused the casing to lean into the derrick. An All Stop was called, the situation was assessed, and the casing was safely stood upright and re-racked. No injuries, dropped objects, or damage occurred. Incident remains under investigation.  Corrective actions include reviewing the event in safety meetings and reassessing work instructions for potential improvements.</t>
  </si>
  <si>
    <t>Casing</t>
  </si>
  <si>
    <t xml:space="preserve">A crate of spent lead-acid batteries failed while being loaded into a shipping container with a crane. Two batteries fell 8–12 inches, cracking open and spilling acid onto the container floor and pipe rack. The spill was immediately contained and neutralized with baking soda, soda ash, and absorbent pads. No personnel were injured, and no environmental impact occurred. The damaged batteries were secured in an overpack drum.  Taglines were in use, and radios provided crane communication. </t>
  </si>
  <si>
    <t>Lead acid batteries</t>
  </si>
  <si>
    <t>While tripping in the hole with the second stand of the landing string during 14" casing operations, a 21" long, 1.21 lb cross bar fell from the main hydra-racker drag chain, dropping approximately 146' to the rig floor. It landed about 3' from the main well rotary on the port side. Two personnel were in the area, both safely positioned — one under the drops shed and the other behind it, with the closest being about 16' away. No injuries or additional damage occurred. The job was stopped, an investigation and equipment inspection were initiated. Corrective actions included reinforcing Red Zone management and situational awareness.</t>
  </si>
  <si>
    <t>While lifting a 45' section of 10" gas piping with a connected 6" gas lift line for an MI inspection, a 1.5-ton chain fall on the far west side failed as the team was raising the line. The piping, lifted approximately 2", fell back safely onto the support beam without dropped objects, injuries, or piping damage.  Corrective actions included replacing all rigging at the failure point, inspecting remaining rigging, and having Lifting Authority re-evaluate and approve the setup.</t>
  </si>
  <si>
    <t>Piping</t>
  </si>
  <si>
    <t xml:space="preserve"> Top drive control bundle</t>
  </si>
  <si>
    <t>While offloading a decanting roll-off bin from the motor vessel, the bin being lifted became caught on a second bin still on the deck. This caused the second bin to lift about two feet before dislodging and settling back onto the deck. No damage occurred to the roll-off bins, but the cargo rail on the stern sustained a minor dent and scratched paint. The crane operator inspected the crane, finding no signs of a shock load.</t>
  </si>
  <si>
    <t xml:space="preserve">During a pipe lifting operation in the well test area, the piping contacted an overhead light fixture's electrical supply cable as the lift commenced. The cable was pulled from its gland. There were no injuries or dropped objects. Corrective actions included reviewing the incident with crews and holding a discussion on close-quarters lifting awareness. </t>
  </si>
  <si>
    <t>During a drill pipe size transition, a stand of 4-1/2" drill pipe was unintentionally moved from the pipe chute to the setback area while handling another stand. The pin end of the displaced stand remained in the chute. A safety time out was conducted, a recovery plan was developed, and the stand was safely retrieved. No equipment damage was reported.</t>
  </si>
  <si>
    <t>A synthetic strap failed during an attempt to remove slack from a 1.5" initiation winch wire using a vessel's 400T crane. The wire fell about 20m into the reel well. No injuries occurred. The winch wire and crane components were damaged. Immediate actions included stopping work and initiating an investigation. Corrective actions focused on reinforcing safety procedures and improving post-incident protocols.</t>
  </si>
  <si>
    <t>Wire</t>
  </si>
  <si>
    <t xml:space="preserve">Chemical tote </t>
  </si>
  <si>
    <t>8x10 supply box</t>
  </si>
  <si>
    <t>6x6 conex box</t>
  </si>
  <si>
    <t>During the offloading of mud material from the motor vessel, the pallet carrier snagged the handle of a roll off bin on the deck. The handle broke off and fell onto the deck. There was no damage to the crane, and no injuries or other damage resulted from the incident.</t>
  </si>
  <si>
    <t>Pallet carrier</t>
  </si>
  <si>
    <t>During backloading operations between a supply vessel and a bridge, the vessel made contact with the bridge, causing damage to a gangway and toolbox on the vessel’s back deck. Operations were halted due to weather conditions exceeding the 25-knot limit (winds 25-28 kts, gusts to 34 kts). Corrective actions include posting operational limitations and conducting crew reviews.</t>
  </si>
  <si>
    <t>Damage to a gang box lid was discovered on the platform deck following crane operations involving offloading of wireline equipment from a vessel. There were no witnesses to the incident, but it is believed the damage occurred during offloading. No injuries or additional damage were reported. The root cause was identified as a non-fault-tolerant design of the locking mechanism, which overhangs the side of the box and is vulnerable during handling. Corrective action includes a recommendation to evaluate and redesign the locking mechanism to prevent future occurrences.</t>
  </si>
  <si>
    <t>Wireline equipment</t>
  </si>
  <si>
    <t>During lifting operations from the supply vessel, a coil tubing gas buster skid made contact with a satellite dome located in a nearby basket after the vessel was impacted by a large swell. The satellite dome sustained damage, while the gas buster showed no visible damage.</t>
  </si>
  <si>
    <t>While pulling out of the hole with 4-1/2" tubing, a 3/4-inch, 3-foot breakaway sling parted due to the driller overpulling, with the weight indicator showing a 50k max overpull. The slings fell approximately 35 feet and came to rest on top of the 3rd party tongs. No injuries occurred. The job was immediately shut down, and a safety stand-down was held with all personnel. The slings were replaced with new ones, which were inspected by the loadmaster before work resumed.</t>
  </si>
  <si>
    <t>4-1/2" tubing</t>
  </si>
  <si>
    <t>While preparing to move a staged xylene tote on the main deck, a sling caught under the lid and bent it open. The tote was not lifted, and no xylene was released. No injuries occurred. Environmental conditions: Temp 22C, Winds 9kns (358 degrees), Current 0.87 kns (146 degrees), Waves 2-4 feet (125 degrees). Corrective actions include adding hold points before lifting totes to check sling and bolt orientation.</t>
  </si>
  <si>
    <t>Manifold Pile</t>
  </si>
  <si>
    <t>Following a successful load test on the Riser Gantry Crane's forward block, the crane operator was returning the trolley to its original position when the load indicator began fluctuating. Upon inspection, it was discovered that the drag chain had become caught in the ladder section used for winch maintenance access. The crane operator immediately informed the Barge Master, and the area below was cordoned off as a precaution. The incident was caused by limited motion of the drag chain, which prevented it from swiveling/rotating freely.</t>
  </si>
  <si>
    <t xml:space="preserve">During the installation of mud hoses from the rig floor to the main deck, the crane lowered the hose over the handrails. As the hose swung back, it bumped the handrails along the port aft end of the cantilever deck. This caused a handrail to fall and slide under another installed handrail, resulting in the handrail falling from the port aft cantilever pipe deck to the rig main deck. No personnel were in the area during the incident. </t>
  </si>
  <si>
    <t>Current Month:</t>
  </si>
  <si>
    <t>Current Month</t>
  </si>
  <si>
    <t>Previous Months</t>
  </si>
  <si>
    <t>Incidents Based on Type of Lifting Failure</t>
  </si>
  <si>
    <t>Incidents Based on Load Type</t>
  </si>
  <si>
    <t>Type of Item Lifted</t>
  </si>
  <si>
    <t>Incidents Based on Type of Operation</t>
  </si>
  <si>
    <t>Type of Operation</t>
  </si>
  <si>
    <t>Incidents with Dropped Objects</t>
  </si>
  <si>
    <t>Dropped Object?</t>
  </si>
  <si>
    <t>Month/Year</t>
  </si>
  <si>
    <t>Crane</t>
  </si>
  <si>
    <t>Other Lifting Device</t>
  </si>
  <si>
    <t>Dropped Object</t>
  </si>
  <si>
    <t>Alaska Region</t>
  </si>
  <si>
    <t>Top Drive</t>
  </si>
  <si>
    <t>Casing cutter/swivel assembly</t>
  </si>
  <si>
    <t>While backloading the Offline Logging Frame, the slings became caught behind the boat’s swing gates as the spreader bar was being lowered. Vessel movement caused tension on the slings, breaking the swing gates. Corrective actions include reviewing the incident with deck crews, reinforcing pre-lift planning, risk assessments for non-routine lifts, and maintaining clear communication with vessel personnel. Stop Work Authority should be used if communication breaks down during lifts.</t>
  </si>
  <si>
    <t>The crane (starboard aft) was removing a cuttings box from the moon pool when the boom tip obstruction light became entangled with the man rider and air hoist cables, damaging the obstruction light guard. No dropped objects occurred, and no personnel were in the area. Corrective actions included replacing the light guard, reviewing the incident with all crews, and evaluating possible ACS setpoint adjustments to prevent future contact with cables.</t>
  </si>
  <si>
    <t>Strake and clamp materials</t>
  </si>
  <si>
    <t>During pipelay operations aboard the M/V, the crane was being used to move some strake and clamp materials when the 12-ton crane boom ram cylinder made contact with a platform handrail, causing minor damage. No personnel were injured. The job was immediately stopped, damage assessments were completed, and the area was taped off until repairs were made. Corrective actions included sourcing portable air horns for spotters and pursuing installation of an anti-collision system.</t>
  </si>
  <si>
    <t>Cuttings box</t>
  </si>
  <si>
    <t>Chain fall</t>
  </si>
  <si>
    <t>A chemical tote being lifted by a crane on the production deck made contact with an eyewash station cover while Roustabouts were turning the tote to ensure the valve was facing the correct direction. This resulted in superficial damage to the cover. There were no dropped objects, and the eyewash station remained functional. The job was stopped, and relevant personnel were notified. Corrective action involves discussing hazard recognition during lifts with all crews. There were no costs associated with the incident.</t>
  </si>
  <si>
    <t xml:space="preserve">During crane operations, an 8x10 supply box contacted and damaged a PVC line. While bringing the load up and swinging it towards the landing area, the load swung unexpectedly, striking the pipe. A collar on the PVC line broke, leaving the pipe hanging. The pipe was manually removed. </t>
  </si>
  <si>
    <t>Coil tubing gas buster skid</t>
  </si>
  <si>
    <t>While preparing for Gas Export pipe lay operations on the vessel, a 12T crane made contact with a platform handrail on the vessel's ramp tower, resulting in damage to the handrail. No injuries or dropped objects occurred. The crane was inspected with no damage found. Corrective actions included stopping the job, conducting damage assessments, making repairs to the handrail, and holding a Safety Stand Down.</t>
  </si>
  <si>
    <t>Slings</t>
  </si>
  <si>
    <t>Xylene tote</t>
  </si>
  <si>
    <t>Equipment damage occurred during a crane lift on the vessel. While overboarding a manifold pile (28.5ft diameter, 50ft height, 170 tonnes), it swung upon leaving the grillage and contacted an adjacent work platform. The lift was completed without further incident. No personnel were nearby. Inspection of sea fastening clips found no damage or deformation. The work platform sustained a minor scratch. Corrective actions included damage assessment and discussions with the crew to ensure clear lift areas in the future.</t>
  </si>
  <si>
    <t xml:space="preserve">Seawater Lift Pump </t>
  </si>
  <si>
    <t xml:space="preserve">An I-beam was damaged during the replacement of a Seawater Lift Pump. An air hoist was being used to lift the pump (max calculated lift weight: 9140 lbs). The I-beam, part of the air hoist support system, sustained damage to its flange on the pig launcher access platform, northeast corner of the wellbay at the production deck level. The job was stopped, and the damaged beam was reported to structural engineers. A new lift plan was created. No injuries, facility/well/operations/equipment shutdowns, or M/V damage occurred. The investigation found that the structural support member's safe working limit was exceeded (I-beam max weight rating: 2,250 lbs). Corrective actions include additional training on lift plan design and improved management of change practices/oversight for lift plans. </t>
  </si>
  <si>
    <t>A lifting operation involving a 1,400 lbs Baker Hughes toolbox and the Crane (100 Ton) resulted in a sling failure. During backloading, the toolbox skids became caught on pipe deck stanchions. A radio communication failure prevented the Banksman from issuing a stop order to the Crane Operator. Consequently, the 4-part bridle sling (rated for 8,200 lbs) parted at a height of 16 inches. The Banksman and Rigger were in their designated safe areas and were not injured. The toolbox came to rest, held on one side by a stanchion. Corrective actions include relocating the crane operator's weight indicator video screen, ensuring continuous radio communication during blind lifts, and discontinuing the use of the specific toolbox design.</t>
  </si>
  <si>
    <t>Toolbox</t>
  </si>
  <si>
    <t>While manually placing a stinger back on its holder following crane operations, a wireline helper lost their grip, causing the stinger to fall overboard into Gulf of America waters. No injuries occurred. Retrieval is planned as part of site clearance activities.</t>
  </si>
  <si>
    <t>Stinger</t>
  </si>
  <si>
    <t>Manual lift</t>
  </si>
  <si>
    <t>Mud hose</t>
  </si>
  <si>
    <t>Casing fill-up tool</t>
  </si>
  <si>
    <t xml:space="preserve">While tripping out of the well, the top drive control bundle (37-pin electrical cables in a 2-1/2" hose) became caught under a standoff on the top drive guide track. The bundle separated from the junction box and fell approximately 20' to the rig floor. Stop Work was called, the incident was assessed, and operations were deemed safe to continue. The damaged control bundle was replaced and tested while out of the well. No injuries occurred. </t>
  </si>
  <si>
    <t>While running 9 7/8-inch casing from the derrick, a casing fill-up tool contacted the lip of a casing stand. The impact sheared off a 0.3908 lbs piece of the tool, which fell 117 feet to the drill floor. The dropped object registered as a minor outcome per the drops calculator. No injuries occurred, and the area was made safe. The tool part was replaced, and a safety stand down was conducted before resuming work. Weather at the time included 6 ft. seas, 25–30 knot SSE winds, and rain. Corrective actions included reinforcing Red Zone Management and increased use of cameras for drill floor operations.</t>
  </si>
  <si>
    <t xml:space="preserve">Decanting roll-off bin </t>
  </si>
  <si>
    <t>During deck lifting operations, a 6x6 conex box being lifted near a Versabar Hydraulic Power Unit (HPU) shifted and contacted the HPU's side panel, damaging a securing stud and the aluminum panel. Deck crew were clear of the lift. The HPU design is being modified to prevent recurrence.</t>
  </si>
  <si>
    <t>BSEE Lifting Incident Findings Tool (LIFT)</t>
  </si>
  <si>
    <r>
      <t xml:space="preserve">Welcome to BSEE's Lifting Incident Findings Tool. This workbook is updated on a monthly basis in order to bring awareness on lifting incidents and trends BSEE receives throughout the year. The information contained in this workbook is subject to be updated by BSEE at any point in time. </t>
    </r>
    <r>
      <rPr>
        <i/>
        <sz val="12"/>
        <rFont val="Arial"/>
        <family val="2"/>
      </rPr>
      <t xml:space="preserve">The use of this tool is optional and does not replace any regulatory requirements. </t>
    </r>
    <r>
      <rPr>
        <sz val="12"/>
        <rFont val="Arial"/>
        <family val="2"/>
      </rPr>
      <t>For any questions or comments, please contact the BSEE Lifting Team email at BSEELifting@bsee.gov.</t>
    </r>
  </si>
  <si>
    <r>
      <t xml:space="preserve">The Summary tab provides a visual summary of lifting incidents, with charts and graphs that display data based on the selected report month and region/district.
(1) </t>
    </r>
    <r>
      <rPr>
        <b/>
        <sz val="12"/>
        <rFont val="Arial"/>
        <family val="2"/>
      </rPr>
      <t xml:space="preserve">Selecting Report Month: </t>
    </r>
    <r>
      <rPr>
        <sz val="12"/>
        <rFont val="Arial"/>
        <family val="2"/>
      </rPr>
      <t xml:space="preserve">Go to cell B2 to select the desired Report Month. This selection will automatically update the summary charts and graphs to reflect the lifting incidents for that specific month. The selected month will be highlighted in color (e.g., blue), while all </t>
    </r>
    <r>
      <rPr>
        <i/>
        <sz val="12"/>
        <rFont val="Arial"/>
        <family val="2"/>
      </rPr>
      <t>previous</t>
    </r>
    <r>
      <rPr>
        <sz val="12"/>
        <rFont val="Arial"/>
        <family val="2"/>
      </rPr>
      <t xml:space="preserve"> months will be shown in grey.
(2) </t>
    </r>
    <r>
      <rPr>
        <b/>
        <sz val="12"/>
        <rFont val="Arial"/>
        <family val="2"/>
      </rPr>
      <t xml:space="preserve">Filtering by Region/District: </t>
    </r>
    <r>
      <rPr>
        <sz val="12"/>
        <rFont val="Arial"/>
        <family val="2"/>
      </rPr>
      <t>To view data specific to a particular region or district, change the selection in cell B3. This will filter the displayed data to show incidents relevant to your chosen region/district.</t>
    </r>
  </si>
  <si>
    <t>Crane Boom Contact or Failure - Covers incidents where a component of the crane boom contacts other equipment, structures, or experiences a failure.</t>
  </si>
  <si>
    <t>No load - Involves the crane or lifting device with no load.</t>
  </si>
  <si>
    <t>While moving a cutting box, the cutting box contacted a deluge control box, damaging the door and door hinges of the control box. It was found that the proximity of the cutting box to the deluge control box was overlooked as a hazard, and during a blind lift, only one rigger was present at the lifting point instead of the required two. Corrective actions include installing a boom-tip camera for enhanced visibility during blind lifts, requiring two personnel to handle tag-lines with at least one experienced rigger for complex lifts, and assessing blind and critical lifts to ensure adherence to the updated procedures.</t>
  </si>
  <si>
    <t xml:space="preserve">The Tables tab presents the information displayed in the Summary tab in a tabular format. 
Here, you can find the data that is visualized in charts, making it easy to reference specific figures and compare data alongside the visual representations from the Summary tab. 
The Current Month and Region/District (grey) cells are linked to the Summary tab and should not be manually updated. 
To view data specific to a particular region or district, change the selections on the Summary tab. </t>
  </si>
  <si>
    <t>While disconnecting a 2" water transfer hose from the M/V, the deckhand attached the strap to the crane hook and walked away. The slack hose swung under a tie-down cleat on the M/V, and when the crane operator began to lift, it caused tension, stretching, and damaging the hose. The crane operator immediately lowered the hose, freed it from the cleat, and safely lifted it to the platform. No injuries or other damages occurred. The hose will be replaced.</t>
  </si>
  <si>
    <t>The port aft crane was being placed back into its boom rest. During the process, the crane boom contacted the inboard Poly Penco pad on the crane boom rest. The bolts securing the pad sheared dislodging the pad. Secondary retention on the pad also failed, causing the pad to fall to the deck below. Barriers on the stairways leading up to the aft pipe rack were still in place from the previous lifting operations, restricting unauthorized personnel from being in the No Go/Red Zone. The deck crew member working the aft pipe rack area was 50 ft from the point of impact. There was no lift being executed.</t>
  </si>
  <si>
    <t>March 2025 Highlights</t>
  </si>
  <si>
    <t>The Lifting Data tab contains the raw data that feeds into the Summary tab. This tab provides detailed descriptions of individual lifting incidents. To ensure confidentiality, any identifying company information has been scrubbed from the incident descriptions.
Use this tab to explore incident details, which can help in analyzing trends or understanding specific incidents that are reflected in the visual data on the Summary tab.</t>
  </si>
  <si>
    <t>Previous Highlights Tab</t>
  </si>
  <si>
    <t>April 2025 Highlights</t>
  </si>
  <si>
    <t>The boom of the unmanned east crane on an offshore platform made contact with the heliport skirting, causing minor damage during wireline operations for well diagnostics. The investigation revealed that the crane's swing brake had failed due to the requirement for manual adjustments, which were not effectively managed amid increased use. Immediate corrective actions include implementing daily function tests of the brake systems and training operators on necessary adjustments. Additionally, plans are in place to upgrade the crane's brake system to an automatic internal design to prevent future issues.</t>
  </si>
  <si>
    <t>A lifting incident occurred when a representative using a man rider descended rapidly to the rig floor after tightening a leaking hose. The investigation uncovered altered OEM programming, component deterioration, and insufficient inspections, along with the absence of secondary fall protection and proper inclusion in the Control of Workflow. Corrective actions include securing OEM programming, improving inspection protocols, overhauling critical components, and requiring fall protection for man riding operations.</t>
  </si>
  <si>
    <t>Individual on man rider</t>
  </si>
  <si>
    <t>Man Rider</t>
  </si>
  <si>
    <t>A section of 3-1/2" pipe fell from 40 feet during crane operations wihle tripping pipe on a well after the elevators contacted a fall protection davit. A deck exclusion zone was established, and all personnel were clear of the area.</t>
  </si>
  <si>
    <t xml:space="preserve">While positioning the platform crane to remove a lift from the boat, the boom rotation chain failed, allowing the crane to rotate approximately 270 degrees before stopping near another unit. The crane was not under load, resulting in no equipment damage or injuries. Corrective actions include removing the containment guard tray for better maintenance access to the swing chain and adding swing chain lubrication procedures to the training curriculum. </t>
  </si>
  <si>
    <t>While pulling the cutter out of the well with the crane, a 1" nylon strap holding the abrasive umbilical failed, causing the umbilical to land on scaffolding before contacting an operator on the top deck.There were no injuries. Work was temporarily halted, and a meeting was held on-site to address the incident. The task was completed using cable slings.</t>
  </si>
  <si>
    <t>Cutter</t>
  </si>
  <si>
    <t>Sub mudline packer</t>
  </si>
  <si>
    <t>Equipment was damaged while attempting to free the Sub Mudline Packer using a 250k overpull with a 4" drill pipe string. The overpull unexpectedly caused the stem head adapter to lift off the stem can by about 2 feet, resulting in movement of the BOP, riser, and well head. This led to dislodged scaffold boards and minor damage to the scaffolding and the ram lock actuator. Tension was released, and the riser was returned to its original position. Red zone had been established. Corrective actions include de-ballasting and closely monitoring the overpull process to prevent further unexpected movement.</t>
  </si>
  <si>
    <t>Personnel were preparing to start cutting paraffin on multiple wells. While finishing the pre-use check, the crane operator began to swing the boom and was unable to stop it, hitting the lubricator that was temporarily placed on the well. No personnel were injured during the incident. Crane operations were immediately suspended, and the equipment was taken out of service.</t>
  </si>
  <si>
    <t>Saddle and control lines</t>
  </si>
  <si>
    <t>Tugger</t>
  </si>
  <si>
    <t>Wellhead</t>
  </si>
  <si>
    <t>Joints of tubing</t>
  </si>
  <si>
    <t>Equipment</t>
  </si>
  <si>
    <t>Liner hanger running tool</t>
  </si>
  <si>
    <t>Coil tubing unit</t>
  </si>
  <si>
    <t>Pump</t>
  </si>
  <si>
    <t xml:space="preserve">A rigger assisting a crane operator was injured when a welding machine was set down on his left foot during deck operations. The operation was immediately stopped, and the individual reported to the medic. </t>
  </si>
  <si>
    <t>Welding machine</t>
  </si>
  <si>
    <t>During Crane operations, crew was bringing boom and lift basket from cellar deck back to main deck. The lift basket struck two protruding elements on an aviation antenna, causing one element to fall into the basket and the other to drop 23.5 feet to the main deck. Each element weighed 4 ounces. Crane activity was temporarily suspended, and an investigation was initiated. Weighing of materials and repairs to the antenna commenced following the incident.</t>
  </si>
  <si>
    <t>Lubricator</t>
  </si>
  <si>
    <t>Life raft</t>
  </si>
  <si>
    <t xml:space="preserve">A 550-gallon tote tank incurred a slight dent while being offloaded from one vessel to another using a knuckle boom crane. Personnel reported the vessel rolled slightly during the lift, causing the tote tank to contact the skid in 2 to 4 ft seas. Corrective actions include conducting a Time Out for Safety discussion, improved communication for future supply transfers, and reviewing the Task Risk Assessment and Toolbox Talk for vessel-to-vessel transfer to address lessons learned. </t>
  </si>
  <si>
    <t>TCP guns</t>
  </si>
  <si>
    <t>Kill line drape hose</t>
  </si>
  <si>
    <t xml:space="preserve">An IP reported an injury to the tip of their left ring finger after an anti-rotation device (ARD) was removed. While attempting to free the ARD when it was stuck on one of the bolts, it was inadvertently pulled by another employee's tag line, causing the device to be freed and pinch the IP's finger. The IP was wearing impact-resistant gloves at the time. Corrective actions include sharing learnings about communication and safe practices during morning meetings and toolbox talks, emphasizing that hands should not come into contact with loads. No damage was reported to the ARD or other equipment. </t>
  </si>
  <si>
    <t>Anti rotation device</t>
  </si>
  <si>
    <t>After backloading a 150-pound compactor bag of general non-hazardous household waste onto a vessel, a deckhand unhooked one end of the lifting strap from the stinger. As the crane operator began hoisting the lifting gear, the strap caught on the bag's lifting eye, causing the bag to tip and fall overboard. Recovery efforts were unsuccessful as the tightly compacted bag sank. There were no injuries reported. The root cause was identified as the deckhand not verifying that the lifting strap was clear before signaling the crane operator. Corrective actions include reinforcing situational awareness during weekly team calls and issuing a Safety Alert to remind personnel to ensure all rigging is clear before signaling for crane movement.</t>
  </si>
  <si>
    <t>Household waste</t>
  </si>
  <si>
    <t>Hydraulic slips</t>
  </si>
  <si>
    <t>Chain lift</t>
  </si>
  <si>
    <t>While changing the 34mm wire on knuckle boom crane, the Lewis Snake grip became loose, causing the new wire to fall 26 feet to the port riser deck landing area. The area was a restricted access zone, and all personnel were clear and located in designated safe areas, so no injuries occurred. Immediate actions taken included a time out, inspections for potential dropped objects, and notification of key personnel before resuming the job. There were no equipment damages.</t>
  </si>
  <si>
    <t>While using the deck crane to lift a bundle of 8 joints of production tubing, a 2" nylon strap parted, causing one end of the load to drop about 7 feet to the deck. No personnel were injured. Corrective actions include enhancing controls for lifting equipment and initiating a development plan for the crane operator.</t>
  </si>
  <si>
    <t>While transferring a 6X6 connex to the vessel, the vessel was shifting due to weather. The crane operator continued to lower the load despite commands from the riggers to stop, resulting in the connex colliding with the headache rail and damaging the stern light fixture. No injuries occurred, but the headache rail and light fixture sustained damage. Corrective actions include refraining from cargo operations if the deck is too crowded and emphasizing the importance of ensuring adequate space for safe lifting. Future lifts will be postponed until the deck is arranged for better clearance.</t>
  </si>
  <si>
    <t>While offloading equipment from a M/V, a fast line anti-two block actuator became loose and fell onto the stern of the vessel before going overboard. The weight assembly remained connected to the cable and slid down to rest on top of the headache ball. Stop work authority (SWA) was initiated to assess the situation, leading to the load being lowered to a safe height for the vessel to maneuver under it and secure it safely. No personnel were in the exclusion zone during the incident, and there was no damage.</t>
  </si>
  <si>
    <t>During crane operations, a coil tubing unit being lifted from a vessel swung and made contact with the bullwarks, breaking the welded mounts of the hydraulic control panel. While there were no injuries or environmental impacts, a small amount of hydraulic fluid dripped onto the vessel’s deck, which was promptly cleaned up. The unit was able to be repaired in the field. The incident was discussed with personnel to emphasize situational awareness, and a safety alert will be issued to address the importance of being aware of surroundings during operations.</t>
  </si>
  <si>
    <t>During the lifting of a pump from a boat to the top deck of a platform, the crane operator experienced a boom winch slip while attempting to set the pump in place. This slip caused the load to drop and swing away from the crane, leading the operator to boom up to avoid overloading the crane, which resulted in the load swinging back towards the crane before it was safely lowered to the deck. Upon returning to the platform, the operator reported the issue, prompting a crane mechanic to inspect the winch. The mechanic found that the winch brakes needed cleaning and adjustment, and while there was slight damage to the boom lattice, it was determined that no repairs were necessary.</t>
  </si>
  <si>
    <t>During routine operations to cut paraffin, a miscommunication occurred between a Wireline Helper and the Crane Operator regarding signals to reduce tension on the lubricator, resulting in the Crane Operator mistakenly hoisting up instead of lowering the lubricator. Within 8-10 seconds, the T-Bar Clamp on the lubricator sheared off, but the lubricator remained in position. No injuries were reported.</t>
  </si>
  <si>
    <t>While backloading 60 pound drill pipe to an OSV, a pipe accidentally struck and damaged a pole-mounted light on the forward pipe deck. There were no injuries, and the job was stopped immediately. Rig electricians safely removed the damaged light. No taglines were used to control the cargo box/basket, and it was not a blind lift. Communication with the crane operator was done via radio. There was no dropped object, so the area was not barricaded. Corrective actions included reviewing the incident with the crane crew for both tours and during pre-tour meetings.</t>
  </si>
  <si>
    <t>During a pre-use inspection of a crane, the operator noticed a bent handrail brace not previously identified. A crane mechanic inspected the equipment and found no structural damage. It was determined that the brace likely contacted the northwest corner of the wind wall frame while installing a guard for maintenance buildings earlier that day. Operations were paused, and a stand down was held.</t>
  </si>
  <si>
    <t>While preparing to reconnect the crane block, the operator heard a pop and observed a vinyl sleeve fall from the crane to the riser deck below. The weak link that attached the crane wire to the boom had parted, causing the 0.6 lb sleeve to fall from a height of 52 feet. No injuries occurred, as the closest personnel were clear of the potential line of fire. An investigation is ongoing, and a safety stand down with the crane crew was conducted.</t>
  </si>
  <si>
    <t xml:space="preserve">While tripping in the hole with TCP guns on drill pipe, the driller was slacking off and setting the slips when the bottom of the elevators contacted the top of the slips, causing minor damage to the elevators and two cylinder caps of the slips. No drops occurred, and there were no injuries. Actions taken include performing a full block height calibration, reviewing the JSA for slip control, and adjusting the floor saver for the slips in use. </t>
  </si>
  <si>
    <t>While lifting a 36" casing section over the side of the platform for loading onto a boat, a rental crane experienced a functional failure, causing all operational functions to cease while the load was suspended over water. There were no personnel or vessels beneath the load. The crane was safely locked out and the load was landed back on deck using a power pack.</t>
  </si>
  <si>
    <t>A dropped object incident occurred while lowering a kill line drape hose when a piece of the bearing assembly fell from a height of 210 feet. The object, approximately 2" x 1" and weighing 0.15 lbs, landed near the mud bucket. No personnel were in the immediate area, and there were no injuries. Operations were stopped, the winch was isolated, and additional barriers were put in place. Two pieces of the bearing assembly were recovered, and the winch turndown sheave was found slightly misaligned. Immediate actions included locking out tuggers and inspecting remaining sheaves. Corrective actions involve changing out all four sheaves and reviewing inspection procedures.</t>
  </si>
  <si>
    <t xml:space="preserve">A lifting event occurred involving an 8'x10' conex during offloading from a supply vessel, resulting in minor property damage but no injuries or personnel exposure. The crane operator experienced a snag when one leg of the 4-part sling caught on the conex door, prompting a deck hand to call all stop. The crane operator safely lowered the line, and a standdown was held to address the incident and mitigate future hazards. Inspection revealed damage to one leg of the sling, which was taken out of service and replaced. Weather conditions were favorable with sunny skies, 10+ miles visibility, and light winds. </t>
  </si>
  <si>
    <t>During crane operations, an empty personnel basket was hoisted beyond the anti-two-block system, leading to unexpected equipment failure. The crane operator lost control while maneuvering the boom, resulting in the auxiliary line rising too high until the anti-two-block system had been hoisted into the tip of the boom. The incident required an investigation and repairs. Recommended actions include retraining the operator, replacing affected components, conducting an after-action review, and discussing the event in upcoming safety meetings.</t>
  </si>
  <si>
    <t>Personnel basket</t>
  </si>
  <si>
    <t xml:space="preserve">During a repositioning movement of the crane boom, a generator building-mounted light pole was struck due to a mechanical fault. The crane operator experienced unresponsiveness from the joystick controls while attempting to swing the boom right, resulting in unintended leftward movement that led to contact with the pole. Following the incident, the joystick control was replaced, and additional inspections were conducted. Recommended actions include further research into preventative measures by the crane service company and discussions of the event in upcoming safety meetings. </t>
  </si>
  <si>
    <t>While installing control lines and a saddle in the derrick, a 10-ton hydraulic tugger caused the saddle to part from the lifting sling due to tension. The 320lbs saddle and control lines fell 85 feet onto the top drive service loop, with the control lines coiling on the rig floor. Barriers were in place, and crew members were positioned to monitor operations, but proximity to the falling load posed a risk as the block and hook assembly on the tugger line projected upwards when the sling parted.</t>
  </si>
  <si>
    <t>While landing tote tanks using the crane, the rig swayed due to sea conditions, causing the tote tank to strike a 2" plastic diaphragm pump, damaging it. No loss of primary containment occurred, and the operation was halted immediately. Notifications were made to relevant personnel, and an investigation was initiated. Key learnings will focus on recognizing obstructions, proper risk assessment, and adherence to safety protocols during adverse conditions.</t>
  </si>
  <si>
    <t>While laying down a liner hanger running tool from the main well to the riser skate, the side of the tool made contact with a wall, causing it to bend during the crane-assisted operation. No personnel were in the red zone, and there was no risk of a dropped object at the time of the incident. Corrective actions include developing a detailed lift plan for tailing out tubulars, discussing the incident with both drill and marine crews, and ensuring all crew members acknowledge updates to lifting procedures.</t>
  </si>
  <si>
    <t>While setting an 8x10 Connex box, the crane crew was instructed to lift and reposition the box to allow access to its doors. The box made contact with a hard supply line for a fire hose reel, causing a seal between two flanges to fail. No injuries occurred during the incident. Corrective actions included repairs made to the flange connection and discussions during a safety meeting to improve awareness of the lift area and inspect surroundings prior to making lifts.</t>
  </si>
  <si>
    <t>Lift basket</t>
  </si>
  <si>
    <t>While assisting with the installation of life rafts, a crew member pulled on the tag line to pull the raft inboard towards the handrail when the raft turned and bumped the navigation light base, causing the clear plastic lens to break at the base where it is bolted to the fixture.The lens fell overboard into the water. Tag lines were used to assist in maneuvering the load, and communication was maintained with the crane operator via radio. No injuries were reported. The job was stopped immediately, management was notified, and an investigation was conducted with corrective actions taken to replace the navigation light.</t>
  </si>
  <si>
    <t xml:space="preserve">While lifting an 8x10 cargo box, the box struck and damaged a wall-mounted light. No drops occurred, and no personnel were injured. The operation was halted, and rig electricians were contacted for repairs. Tag lines were not used, communication with the crane operator was conducted via UHF radio, and this was not considered a blind lift. Corrective actions included discussing the incident with the deck crew and planning to address it in the upcoming safety meeting. </t>
  </si>
  <si>
    <t>An incident occurred involving a vessel during crane operations while backloading 100 bbl MPTs. One MPT made slight contact with the bulwarks, damaging a floodlight and crash bar. The damage was not reported until hours later. As corrective actions, discussions were held regarding installing a speaker to serve as a guard/bumper, using additional riggers to manage loads, and reviewing weather limitations for loading operations to prevent future incidents.</t>
  </si>
  <si>
    <t>During multistring casing jacking, the crane block contacted the casing, leading to the block becoming caught on the sling and causing the disconnection of the d-ring. The sling was deemed too short, causing it to be close to the casing. Slack was maintained to prevent shock loads. An all stop was called immediately after the incident. The securing pin backed out of the hook, disconnecting the latch. No equipment damage.</t>
  </si>
  <si>
    <t>During the landing of a wellhead on the platform top deck, the AI's left index finger was injured when preinstalled bolts in the flange rose and pinched the IP's finger between the bolt and the wellhead body. There were four crew members involved in the operation, with one employee flagging the crane from a different deck. The injury required medical evaluation, and the root cause identified was the failure to perform a risk assessment before placing hands on a suspended load. Recommendations include revising lifting policies to prohibit personnel from placing hands on suspended loads and issuing an HSE bulletin regarding this policy change.</t>
  </si>
  <si>
    <t>The Previous Highlights tab is designed to provide users with insights from the review of lifting incidents reported in previous months.</t>
  </si>
  <si>
    <t>While lifting blind shears from a vessel, a BSR stand contacted two hydraulic fittings on an adjacent annular, causing a release of approximately half a gallon of hydraulic fluid onto the vessel's deck. The leak was swiftly contained, and the fluid was cleaned using absorbent pads. There were no injuries or dropped objects reported. Proper tagline and flagging procedures were reviewed with the crews following cleanup.</t>
  </si>
  <si>
    <t>Blind shears</t>
  </si>
  <si>
    <t>An aluminum trash cap, weighing approximately 30 lbs and measuring 36 inches across, was released into the water while lowering it to the sea floor due to restraints popping when it hit the splash zone. Efforts to recover the cap were unsuccessful, and no equipment was damaged. The incident occurred without tag lines being held and it was not considered a blind lift. Weather conditions included 12-knot winds and seas with 1' and 3' swells. Communication with the crane operator was maintained via radio. To prevent similar incidents in the future, procedures have been updated to position the trash cap sideways in the basket to prevent it from floating out.</t>
  </si>
  <si>
    <t>Aluminum trash cap</t>
  </si>
  <si>
    <t>During the pickup of a clean-out assembly, the shuttle snagged a nearby third-party basket, causing damage to the shuttle's hose and gearbox and resulting in a loss of containment of 3 gallons of hydraulic fluid on the deck. All fluid was contained within secondary containment. While repairing the shuttle, an additional hydraulic leak of approximately 4 mL occurred due to an O-ring failure, resulting in a 200 ft by 3 ft silvery sheen in the water, with an estimated 0.138 ounces of hydraulic fluid reaching the Gulf.  Weather conditions included 15-knot winds and a water current of 0.2 knots.</t>
  </si>
  <si>
    <t>Clean-out assembly</t>
  </si>
  <si>
    <t xml:space="preserve">After landing an 8' x 24' dumpster, a worker detached the stinger from the load and held onto the hook during its lift. Upon reaching above head level, the worker released the hook, which then swung and caught the top handrail of an adjacent chemical tote loading rack, pulling one side out of its socket and bending the opposite socket. This incident occurred without taglines and was classified as a blind lift. Communication with the crane operator was conducted via radio. A safety standdown was initiated, and corrective actions included securing the area and planning for future operations, with a tail rope to improve control during lifts. </t>
  </si>
  <si>
    <t>While installing an electric submersible fire water pump with a crane, the pipe flange caught on an I-beam, causing the flange and piping to separate. The pump dropped approximately 4 feet to the grating, bending the corner of the grating and allowing the pump to partially fall through an 8" x 16" opening. There were no injuries or pollution incidents. Damage included a broken Teflon sleeve on the pump, a parted flange from the 20' section of piping, and a bent section of grating. Repairs have been completed, and the pump is now installed. No damage occurred to the crane or lifting equipment. Corrective actions include improved planning with a detailed JSA, specifying roles during lifts, and enhancing communication among personnel.</t>
  </si>
  <si>
    <t>Electric submersible fire water pump</t>
  </si>
  <si>
    <t>An asset damage incident occurred while racking back 6-5/8" drill pipe. The Assistant Driller attempted to release the pipe racker but did not receive a full indication that the upper arms had opened. When cycling the racker, the flappers missed the pipe, pushing it into the finger latch. A finger watch observer immediately secured the area. Inspection revealed hairline cracks in three fingers on the upper finger board, requiring the replacement of four finger latches. There were no dropped objects or injuries reported.</t>
  </si>
  <si>
    <t>Pipe</t>
  </si>
  <si>
    <t>While backloading a carbon filter tank onto a vessel, the boat captain requested the tank to be turned, and the crane operator lifted it to reposition. However, as the load was being lowered, a wave rocked the boat, causing the tank to strike an aluminum box and break a pad eye. Corrective actions include maintaining separation between larger items and smaller boxes on the deck and implementing an "all stop" protocol to discuss placement concerns with the boat captain.</t>
  </si>
  <si>
    <t>Carbon filter tank</t>
  </si>
  <si>
    <t xml:space="preserve">While performing deck management of tubulars with the 20" pipe gripper utilized on the crane, the gripper claw contacted a guardrail, resulting in breaking the weld on one end of the guard/ handrail. here were no dropped objects or damage to the gripper, and no crew members were in the vicinity. Communication with the crane operator was maintained via radio. To prevent similar incidents, the rig team is improving procedures and re-engineering guardrails for easier removal during operations. </t>
  </si>
  <si>
    <t>Tubulars</t>
  </si>
  <si>
    <t>During offloading operations, a sling on a spreader bar became hung up on the cradle, causing slight property damage to the equipment. No injuries were reported. Corrective actions include a review of the lifting setup with the spreader bar and slings.</t>
  </si>
  <si>
    <t xml:space="preserve">While preparing to lift a super sack from the aft deck using the crane, all four lifting straps failed as they began to take weight. The sack did not drop, and all personnel were clear of the area. A visual inspection was conducted prior to the lift, and the lifting configuration was deemed appropriate. The super sack's safe working load was 2,500 lbs, while the actual weight was 2,000 lbs. </t>
  </si>
  <si>
    <t>Super sack</t>
  </si>
  <si>
    <t>A crane/material handling incident occurred while moving a basket of scaffolding materials, causing it to contact a handrail and bend it slightly. The area was immediately barricaded, and repairs will be made by the construction crew on site. No injuries or additional damage were reported.</t>
  </si>
  <si>
    <t>Basket of scaffolding materials</t>
  </si>
  <si>
    <t>Shuttle Hydraulic</t>
  </si>
  <si>
    <t>Aux Well Draw Works</t>
  </si>
  <si>
    <t>Pipe racker</t>
  </si>
  <si>
    <t>Crane #1 was running casing doubles using the gripper yoke and crane #2 was being used to maintain ballast control while the casing joints were being stabbed in the main rotary. While crane #2 was swinging inboard to maintain ballast, the knuckle jib of crane #2 contacted the kunckle of crane #1, damaging the handrail on one crane and affecting the electrical cabling and hydraulic tubing of the other. The turning device was not connected at the time. No dropped objects or leaks were reported. Corrective actions include a standdown with crane crews, enhanced communication protocols, restrictions on crane operation, reviewing safety procedures, exploring camera installation for better visibility, contacting for an anti-collision system, conducting safety drills, and providing guidance on crane usage during rotary alignment.</t>
  </si>
  <si>
    <t>During routine storage operations, an engineer was injured when a section of Hawse piping rolled off a rack and struck their finger. The injury occurred after one engineer stepped away to retrieve a U-bolt for securing the pipe, leaving the pipe unsecured. Contributing factors included a lack of restraints and the nature of the task. Immediate response actions focus on improving task planning, hazard identification, procedural controls, and ensuring proper securing of pipe sections to prevent future incidents.</t>
  </si>
  <si>
    <t>A crane operator heard an unusual noise while lifting a 2,000-unit load of cement to about 40 feet. Inspection revealed a malfunction in the crane's hydraulic pump. The operator reported the issue, and a mechanic was dispatched, identifying a faulty coupling on the hydraulic motor as the cause. Corrective actions included ordering replacement parts and restoring the crane to operational status.</t>
  </si>
  <si>
    <t>Cement</t>
  </si>
  <si>
    <t>While staging tote tanks on the workover deck, a crane operator and crane crew experienced an incident when a swell impacted the platform, causing a 550-gallon tote tank to strike a light fixture. The impact dislodged the fixture from its bracket, but the secondary retention system successfully held it in place. A temporary additional retention will be installed until the bracket can be repaired. There were no injuries reported. Corrective actions include sharing the incident with crews during the weekly meeting and discussing with crane operators the need to increase distance from loads during swell conditions.</t>
  </si>
  <si>
    <t>Shaft</t>
  </si>
  <si>
    <t>During a staging operation on the mezzanine  deck, a crane operator and riggers performed a blind lift of a 750 tote of chemicals, which was inadvertently set on the handrail. Upon noticing the tote's position, the deck operator signaled the crane operator to stop. The tote was lifted slightly to clear the handrail and then properly set in place on the deck. Leadership was informed of the incident, and all necessary stops were initiated afterward.</t>
  </si>
  <si>
    <t>An individual experienced discomfort after a 5-inch drop of a Spider Mobile Scaffolding Air Basket during a transfer operation. The drop occurred when the individual entered the basket contrary to directives to wait for further instructions. Upon placing full weight on the Transfer Cable, the Chain Guards broke, resulting in the sudden drop. First aid was administered immediately, and the individual was evacuated for medical evaluation. Following an assessment at a local hospital, no serious injuries were identified, and the individual was released to regular duty the following day after treatment.</t>
  </si>
  <si>
    <t>Scaffolding air basket</t>
  </si>
  <si>
    <t>HPU</t>
  </si>
  <si>
    <t>During crane offloading operations, a Hydraulic Power Unit (HPU) was being transferred from a vessel to a lift boat when the crane operator noticed the vessel drifting. This movement caused the suspended HPU to make contact with an unsecured aluminum walkway, which then fell into the Gulf of America. No injuries or damage to the load occurred. Corrective actions include securing the walkway during operations or leaving it at the dock, along with a safety alert to share lessons learned.</t>
  </si>
  <si>
    <t>During bypass drilling operations on a rig, a cement stand weighing 14,000 pounds slipped down 24 inches while being held in place by the bridge racker, causing damage to the lower guide arm (LGA) track cover plate. The stand was not loose, and there was no risk of it being released. The cover was repaired by a welder.</t>
  </si>
  <si>
    <t>Bridge Racker</t>
  </si>
  <si>
    <t>Cement stand</t>
  </si>
  <si>
    <t>During lifting operations, a crane operator transferring a rental generator experienced unintended contact with a second generator on the boat deck. The generator was safely placed on the work-over deck but sustained damage to the fire suppression handle, resulting in the discharge of a 50-gallon CO2 bottle. Sea conditions included 4 to 6 feet waves and wind speeds of 8 to 10 MPH. No injuries were reported. Corrective actions include reviewing the incident with crews and sharing it with shore-based personnel.</t>
  </si>
  <si>
    <t>Rental generator</t>
  </si>
  <si>
    <t>A drill crew was attempting to remove a splitter valve from the standpipe manifold using a hydraulic tugger when the wire sling parted. The job was stopped immediately, and rig management was notified. No dropped objects or injuries occurred.</t>
  </si>
  <si>
    <t>Splitter valve</t>
  </si>
  <si>
    <t>While using the crane with a gripper attachment to move three joints of pipe (total weight 3,392 lbs) from the deck to the Tubular Feeding Machine, the gripper inadvertently closed around a deck support beam. The crane was positioned starboard forward, with no boat operations occurring at the time. Wind conditions were 6 knots. There was no damage to equipment or structures, and no injuries reported. Immediate corrective actions included stopping crane operations and inspecting the gripper attachment.</t>
  </si>
  <si>
    <t>During crane operations with the crane, the main load block was damaged while staging flow-back equipment using a Close Radius Lift System. The load was 10 feet above the deck when the anchor point on the Close Radius Lift System failed. The load was immediately lowered to the deck. Operations were stopped, and there were no personnel in the line-of-fire due to proper positioning and designated no-go zones. All crane operations were suspended following the incident.</t>
  </si>
  <si>
    <t>Flow back equipment</t>
  </si>
  <si>
    <t>The crane operator landed a grocery box after being instructed to slack off. The flagger then advised the crane operator to pick up and reposition the box as it had landed on a 4" transfer hose, causing damage. The operator successfully repositioned the box without further incident. No injuries, dropped objects, or additional damage were reported.</t>
  </si>
  <si>
    <t>While pulling the Sea Water Lift Pump from down hole, the nylon sling securing the bottom snatch block failed, causing slack in the wire rope. This resulted in the pump contacting the grating and the junction box of the adjacent pump. The top of the pump remained suspended, and alternate rigging was used to safely lower it horizontally. A safety stand-down was held to reinforce rigging inspections and safe work practices, and an inventory of rigging was conducted to discard any unsafe items. Plans are underway to install pad eyes to improve rigging safety by eliminating the need for nylon slings.</t>
  </si>
  <si>
    <t>While changing the auxiliary cable on the starboard aft crane, the crane operator reached the maximum upper limit and pressed the override button to continue. In doing so, the operator's wrist inadvertently pressed the joystick, causing the crane to slew right and make contact with an adjacent exhaust heat exchanger, resulting in approximately 4 oz of hydraulic fluid spilling into the sea. There were no dropped objects reported, and barriers were in place during the incident.</t>
  </si>
  <si>
    <t>During a fire water pump change-out operation, the crane was utilized for a blind lift of a shaft from the subcellar deck to the main deck. As the shaft passed through the production mezzanine deck, a set bolt handle on the lifting eye struck a 2" pipe, causing the securing bolt to break and the 0.6 lb. handle to fall 58 feet to the cellar deck below. No injuries were reported. Corrective actions include removing the bolt that broke off before any future lifts, as there are four bolts associated with the pump's shaft.</t>
  </si>
  <si>
    <t>Spider air basket</t>
  </si>
  <si>
    <t>Pneumatic Winch</t>
  </si>
  <si>
    <t>While backloading the M/V, an empty Xylene tote tank was lifted from the pipe rack but caught a beam due to the rigger's limited visibility of the valve and connection. This resulted in damage to the tote. The crane operator promptly set the tote back on the deck. A small amount of residual xylene spilled onto the deck, but it was too minimal to measure.</t>
  </si>
  <si>
    <t>A cable runner fell approximately 50 feet from a crane during maintenance, damaging a nearby hydraulic hose beyond repair. The cable runner, measuring 66 inches tall and weighing 15 lbs, was determined to have sustained damage due to corrosion. No injuries were reported. Corrective actions include enhancing the Job Safety Analysis to address dropped object hazards and barricading the work area during crane maintenance.</t>
  </si>
  <si>
    <t>A crew member discovered a yellow fluid leaking from a 330-gallon polytote containing urea hydrochloride on the deck. The tote had been staged for an upcoming cooler flush job. The incident was reported, and the area was barricaded while the Safety Data Sheet was reviewed. The tote was flagged out of service, and approximately 4 ounces of the fluid were released onto the deck. The damage to the tote occurred during a lift earlier that day due to the straps used while removing the totes from a desk basket. Immediate actions included notifying management and performing a safe cleanup. Corrective actions involve providing the vendor with guidelines to prevent the use of non-compliant totes in the future.</t>
  </si>
  <si>
    <t>While backloading grocery boxes, two incidents occurred involving equipment damage. In the first incident, the corner of a grocery box landed on the personnel ramp of the M/V, damaging one side of the handrails. In the second incident, another grocery box struck the vessel's starboard side fire hose rack, causing damage to the rack. No personnel were injured in either incident.</t>
  </si>
  <si>
    <t>May 2025 Highlights</t>
  </si>
  <si>
    <t>During crane operations, while the North crane was stationary and rigged for lifting, the South crane's operator swung the boom away from the work area for inspection. A wind gust estimated at 20 MPH caused the South crane's boom to collide with the North crane's boom. In response, work was halted, and both cranes were boomed down to a horizontal position for inspection. Two Qualified Crane Inspectors assessed the booms and found no damage. The North crane was cleared for service, with work resuming, while the South crane will undergo further inspection to check for mechanical issues. To prevent recurrence, operators are reminded to ensure the swing brake is fully engaged and locked before exiting the cab.</t>
  </si>
  <si>
    <t>A driller operating the Aux Well draw works inadvertently landed a drill pipe on the rig floor, causing it to bend upon contact with the bottom of the mouse hole. Corrective actions involve reviewing the incident in a safety meeting to stress the importance of concentration and the potential consequenses of lapses in focus, addressing human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</si>
</sst>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0"/>
      <name val="Arial"/>
    </font>
    <font>
      <sz val="10"/>
      <name val="Arial"/>
      <family val="2"/>
    </font>
    <font>
      <sz val="8.5"/>
      <name val="MS Sans Serif"/>
      <family val="2"/>
    </font>
    <font>
      <b/>
      <sz val="10"/>
      <name val="Arial"/>
      <family val="2"/>
    </font>
    <font>
      <sz val="8"/>
      <name val="Arial"/>
      <family val="2"/>
    </font>
    <font>
      <sz val="14"/>
      <name val="Arial"/>
      <family val="2"/>
    </font>
    <font>
      <sz val="20"/>
      <name val="Arial"/>
      <family val="2"/>
    </font>
    <font>
      <b/>
      <sz val="20"/>
      <name val="Arial"/>
      <family val="2"/>
    </font>
    <font>
      <sz val="14"/>
      <color theme="0"/>
      <name val="Arial"/>
      <family val="2"/>
    </font>
    <font>
      <b/>
      <sz val="14"/>
      <name val="Arial"/>
      <family val="2"/>
    </font>
    <font>
      <b/>
      <sz val="14"/>
      <color theme="0"/>
      <name val="Arial"/>
      <family val="2"/>
    </font>
    <font>
      <sz val="10"/>
      <color theme="1"/>
      <name val="Arial"/>
      <family val="2"/>
    </font>
    <font>
      <b/>
      <sz val="10"/>
      <color theme="0"/>
      <name val="Arial"/>
      <family val="2"/>
    </font>
    <font>
      <b/>
      <sz val="14"/>
      <color theme="1"/>
      <name val="Arial"/>
      <family val="2"/>
    </font>
    <font>
      <b/>
      <sz val="16"/>
      <name val="Arial"/>
      <family val="2"/>
    </font>
    <font>
      <b/>
      <vertAlign val="superscript"/>
      <sz val="16"/>
      <name val="Arial"/>
      <family val="2"/>
    </font>
    <font>
      <b/>
      <sz val="18"/>
      <name val="Arial"/>
      <family val="2"/>
    </font>
    <font>
      <sz val="10"/>
      <color rgb="FF000000"/>
      <name val="Arial"/>
      <family val="2"/>
    </font>
    <font>
      <sz val="10"/>
      <color rgb="FF000000"/>
      <name val="Arial"/>
      <family val="2"/>
    </font>
    <font>
      <sz val="10"/>
      <name val="Arial"/>
      <family val="2"/>
    </font>
    <font>
      <b/>
      <sz val="12"/>
      <color rgb="FFFF0000"/>
      <name val="Arial"/>
      <family val="2"/>
    </font>
    <font>
      <sz val="12"/>
      <name val="Arial"/>
      <family val="2"/>
    </font>
    <font>
      <b/>
      <i/>
      <sz val="20"/>
      <name val="Arial"/>
      <family val="2"/>
    </font>
    <font>
      <b/>
      <sz val="12"/>
      <name val="Arial"/>
      <family val="2"/>
    </font>
    <font>
      <i/>
      <sz val="12"/>
      <name val="Arial"/>
      <family val="2"/>
    </font>
    <font>
      <sz val="8.5"/>
      <name val="Arial"/>
      <family val="2"/>
    </font>
    <font>
      <sz val="11"/>
      <color theme="1"/>
      <name val="Calibri"/>
      <family val="2"/>
    </font>
    <font>
      <sz val="11"/>
      <color theme="1"/>
      <name val="Calibri"/>
      <family val="2"/>
    </font>
  </fonts>
  <fills count="20">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7"/>
        <bgColor indexed="64"/>
      </patternFill>
    </fill>
    <fill>
      <patternFill patternType="solid">
        <fgColor theme="4"/>
        <bgColor theme="4"/>
      </patternFill>
    </fill>
    <fill>
      <patternFill patternType="solid">
        <fgColor theme="5" tint="-0.249977111117893"/>
        <bgColor theme="6"/>
      </patternFill>
    </fill>
    <fill>
      <patternFill patternType="solid">
        <fgColor theme="5" tint="-0.249977111117893"/>
        <bgColor theme="4"/>
      </patternFill>
    </fill>
    <fill>
      <patternFill patternType="solid">
        <fgColor theme="4" tint="-0.249977111117893"/>
        <bgColor theme="4"/>
      </patternFill>
    </fill>
    <fill>
      <patternFill patternType="solid">
        <fgColor theme="4"/>
        <bgColor theme="6"/>
      </patternFill>
    </fill>
    <fill>
      <patternFill patternType="solid">
        <fgColor theme="8" tint="-0.249977111117893"/>
        <bgColor theme="6"/>
      </patternFill>
    </fill>
    <fill>
      <patternFill patternType="solid">
        <fgColor theme="8" tint="-0.249977111117893"/>
        <bgColor theme="4"/>
      </patternFill>
    </fill>
    <fill>
      <patternFill patternType="solid">
        <fgColor theme="2"/>
        <bgColor indexed="64"/>
      </patternFill>
    </fill>
    <fill>
      <patternFill patternType="solid">
        <fgColor rgb="FFF0C419"/>
        <bgColor indexed="64"/>
      </patternFill>
    </fill>
    <fill>
      <patternFill patternType="solid">
        <fgColor rgb="FFE2F3F7"/>
        <bgColor indexed="64"/>
      </patternFill>
    </fill>
    <fill>
      <patternFill patternType="solid">
        <fgColor rgb="FF5B9BD5"/>
        <bgColor indexed="64"/>
      </patternFill>
    </fill>
    <fill>
      <patternFill patternType="solid">
        <fgColor theme="6"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9" fontId="19" fillId="0" borderId="0" applyFont="0" applyFill="0" applyBorder="0" applyAlignment="0" applyProtection="0"/>
    <xf numFmtId="0" fontId="26" fillId="0" borderId="0"/>
    <xf numFmtId="0" fontId="27" fillId="0" borderId="0"/>
  </cellStyleXfs>
  <cellXfs count="102">
    <xf numFmtId="0" fontId="0" fillId="0" borderId="0" xfId="0"/>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2" fillId="0"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horizontal="left"/>
    </xf>
    <xf numFmtId="0" fontId="1" fillId="0" borderId="0" xfId="0" applyFont="1"/>
    <xf numFmtId="0" fontId="1" fillId="0" borderId="0" xfId="0" applyFont="1" applyAlignment="1">
      <alignment horizontal="left"/>
    </xf>
    <xf numFmtId="17" fontId="1" fillId="0" borderId="1" xfId="0" quotePrefix="1" applyNumberFormat="1" applyFont="1" applyBorder="1" applyAlignment="1">
      <alignment horizontal="center" vertical="center" wrapText="1"/>
    </xf>
    <xf numFmtId="0" fontId="6" fillId="0" borderId="0" xfId="0" applyFont="1" applyAlignment="1"/>
    <xf numFmtId="17" fontId="5" fillId="0" borderId="1" xfId="0" quotePrefix="1" applyNumberFormat="1" applyFont="1" applyBorder="1" applyAlignment="1">
      <alignment horizontal="center"/>
    </xf>
    <xf numFmtId="0" fontId="5" fillId="0" borderId="1" xfId="0" quotePrefix="1" applyFont="1" applyBorder="1" applyAlignment="1">
      <alignment horizontal="center"/>
    </xf>
    <xf numFmtId="0" fontId="7" fillId="0" borderId="0" xfId="0" applyFont="1"/>
    <xf numFmtId="0" fontId="5" fillId="4" borderId="1" xfId="0" applyFont="1" applyFill="1" applyBorder="1" applyAlignment="1">
      <alignment horizontal="center"/>
    </xf>
    <xf numFmtId="0" fontId="8" fillId="5" borderId="1" xfId="0" applyFont="1" applyFill="1" applyBorder="1" applyAlignment="1">
      <alignment horizontal="center"/>
    </xf>
    <xf numFmtId="0" fontId="5" fillId="6" borderId="1" xfId="0" applyFont="1" applyFill="1" applyBorder="1" applyAlignment="1">
      <alignment horizontal="center"/>
    </xf>
    <xf numFmtId="0" fontId="9" fillId="0" borderId="1" xfId="0" applyFont="1" applyBorder="1" applyAlignment="1">
      <alignment horizontal="center"/>
    </xf>
    <xf numFmtId="0" fontId="9" fillId="4" borderId="1" xfId="0" applyFont="1" applyFill="1" applyBorder="1" applyAlignment="1">
      <alignment horizontal="center"/>
    </xf>
    <xf numFmtId="0" fontId="9" fillId="6" borderId="1" xfId="0" applyFont="1" applyFill="1" applyBorder="1" applyAlignment="1">
      <alignment horizontal="center"/>
    </xf>
    <xf numFmtId="14" fontId="7" fillId="0" borderId="0" xfId="0" quotePrefix="1" applyNumberFormat="1" applyFont="1"/>
    <xf numFmtId="0" fontId="9" fillId="0" borderId="0" xfId="0" applyFont="1"/>
    <xf numFmtId="0" fontId="9" fillId="0" borderId="1" xfId="0" quotePrefix="1" applyFont="1" applyBorder="1" applyAlignment="1">
      <alignment horizontal="center"/>
    </xf>
    <xf numFmtId="0" fontId="1" fillId="0" borderId="0" xfId="0" quotePrefix="1" applyFont="1"/>
    <xf numFmtId="0" fontId="3" fillId="0" borderId="0" xfId="0" applyFont="1"/>
    <xf numFmtId="0" fontId="13" fillId="0" borderId="0" xfId="0" applyFont="1" applyFill="1" applyBorder="1" applyAlignment="1">
      <alignment horizontal="left"/>
    </xf>
    <xf numFmtId="0" fontId="14" fillId="0" borderId="0" xfId="0" applyFont="1"/>
    <xf numFmtId="0" fontId="11" fillId="0" borderId="1" xfId="0" applyFont="1" applyBorder="1" applyAlignment="1">
      <alignment horizontal="left"/>
    </xf>
    <xf numFmtId="14" fontId="12" fillId="7" borderId="1" xfId="0" applyNumberFormat="1" applyFont="1" applyFill="1" applyBorder="1" applyAlignment="1">
      <alignment horizontal="center"/>
    </xf>
    <xf numFmtId="0" fontId="11" fillId="0" borderId="1" xfId="0" applyFont="1" applyBorder="1" applyAlignment="1">
      <alignment horizontal="center"/>
    </xf>
    <xf numFmtId="0" fontId="12" fillId="8" borderId="1" xfId="0" applyFont="1" applyFill="1" applyBorder="1" applyAlignment="1">
      <alignment horizontal="center"/>
    </xf>
    <xf numFmtId="14" fontId="12" fillId="8" borderId="1" xfId="0" applyNumberFormat="1" applyFont="1" applyFill="1" applyBorder="1" applyAlignment="1">
      <alignment horizontal="center"/>
    </xf>
    <xf numFmtId="0" fontId="0" fillId="0" borderId="1" xfId="0" applyBorder="1" applyAlignment="1">
      <alignment horizontal="left"/>
    </xf>
    <xf numFmtId="0" fontId="10" fillId="5" borderId="1" xfId="0" applyFont="1" applyFill="1" applyBorder="1" applyAlignment="1">
      <alignment horizontal="center" wrapText="1"/>
    </xf>
    <xf numFmtId="0" fontId="7" fillId="0" borderId="0" xfId="0" applyFont="1" applyAlignment="1"/>
    <xf numFmtId="0" fontId="0" fillId="0" borderId="0" xfId="0" quotePrefix="1"/>
    <xf numFmtId="0" fontId="1" fillId="0" borderId="0" xfId="0" applyFont="1" applyAlignment="1">
      <alignment horizontal="left" vertical="center"/>
    </xf>
    <xf numFmtId="0" fontId="1" fillId="0" borderId="0" xfId="0" applyFont="1" applyAlignment="1">
      <alignment horizontal="left" vertical="center" indent="1"/>
    </xf>
    <xf numFmtId="14" fontId="12" fillId="9" borderId="1" xfId="0" applyNumberFormat="1" applyFont="1" applyFill="1" applyBorder="1" applyAlignment="1">
      <alignment horizontal="center"/>
    </xf>
    <xf numFmtId="0" fontId="1" fillId="0" borderId="1" xfId="0" applyFont="1" applyBorder="1" applyAlignment="1">
      <alignment horizontal="left"/>
    </xf>
    <xf numFmtId="14" fontId="12" fillId="10" borderId="1" xfId="0" applyNumberFormat="1" applyFont="1" applyFill="1" applyBorder="1" applyAlignment="1">
      <alignment horizontal="center"/>
    </xf>
    <xf numFmtId="0" fontId="12" fillId="10" borderId="1" xfId="0" applyFont="1" applyFill="1" applyBorder="1" applyAlignment="1">
      <alignment horizontal="center"/>
    </xf>
    <xf numFmtId="0" fontId="12" fillId="11" borderId="1" xfId="0" applyFont="1" applyFill="1" applyBorder="1" applyAlignment="1">
      <alignment horizontal="center"/>
    </xf>
    <xf numFmtId="14" fontId="12" fillId="11" borderId="1" xfId="0" applyNumberFormat="1" applyFont="1" applyFill="1" applyBorder="1" applyAlignment="1">
      <alignment horizontal="center"/>
    </xf>
    <xf numFmtId="14" fontId="1" fillId="0" borderId="1" xfId="0" applyNumberFormat="1" applyFont="1" applyFill="1" applyBorder="1" applyAlignment="1">
      <alignment horizontal="center" vertical="center" wrapText="1"/>
    </xf>
    <xf numFmtId="0" fontId="12" fillId="12" borderId="1" xfId="0" applyFont="1" applyFill="1" applyBorder="1" applyAlignment="1">
      <alignment horizontal="center"/>
    </xf>
    <xf numFmtId="14" fontId="12" fillId="12" borderId="1" xfId="0" applyNumberFormat="1" applyFont="1" applyFill="1" applyBorder="1" applyAlignment="1">
      <alignment horizontal="center"/>
    </xf>
    <xf numFmtId="14" fontId="12" fillId="13" borderId="1" xfId="0" applyNumberFormat="1" applyFont="1" applyFill="1" applyBorder="1" applyAlignment="1">
      <alignment horizontal="center"/>
    </xf>
    <xf numFmtId="17" fontId="1" fillId="0" borderId="1" xfId="0" applyNumberFormat="1"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17" fontId="1" fillId="0" borderId="1" xfId="0" applyNumberFormat="1" applyFont="1" applyFill="1" applyBorder="1" applyAlignment="1">
      <alignment horizontal="center" vertical="center" wrapText="1"/>
    </xf>
    <xf numFmtId="0" fontId="10" fillId="5" borderId="1" xfId="0" applyFont="1" applyFill="1" applyBorder="1" applyAlignment="1">
      <alignment horizontal="center"/>
    </xf>
    <xf numFmtId="14" fontId="1" fillId="3" borderId="1" xfId="0" quotePrefix="1"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4" fillId="14" borderId="0" xfId="0" applyNumberFormat="1" applyFont="1" applyFill="1"/>
    <xf numFmtId="0" fontId="14" fillId="14" borderId="0" xfId="0" applyNumberFormat="1" applyFont="1" applyFill="1"/>
    <xf numFmtId="0" fontId="5" fillId="0" borderId="0" xfId="0" applyFont="1"/>
    <xf numFmtId="0" fontId="16" fillId="0" borderId="0" xfId="0" applyFont="1"/>
    <xf numFmtId="14" fontId="7" fillId="0" borderId="0" xfId="0" applyNumberFormat="1" applyFont="1" applyAlignment="1">
      <alignment horizontal="left"/>
    </xf>
    <xf numFmtId="14" fontId="0" fillId="3"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9" fontId="0" fillId="0" borderId="0" xfId="1" applyFont="1"/>
    <xf numFmtId="0" fontId="21" fillId="0" borderId="0" xfId="0" applyFont="1" applyAlignment="1">
      <alignment horizontal="center" wrapText="1"/>
    </xf>
    <xf numFmtId="0" fontId="9" fillId="0" borderId="0" xfId="0" applyFont="1" applyAlignment="1">
      <alignment wrapText="1"/>
    </xf>
    <xf numFmtId="0" fontId="0" fillId="0" borderId="0" xfId="0" applyAlignment="1"/>
    <xf numFmtId="0" fontId="22" fillId="0" borderId="0" xfId="0" applyFont="1" applyAlignment="1"/>
    <xf numFmtId="0" fontId="20" fillId="0" borderId="0" xfId="0" applyFont="1" applyAlignment="1">
      <alignment wrapText="1"/>
    </xf>
    <xf numFmtId="0" fontId="21" fillId="0" borderId="0" xfId="0" applyFont="1" applyAlignment="1">
      <alignment wrapText="1"/>
    </xf>
    <xf numFmtId="0" fontId="20" fillId="0" borderId="0" xfId="0" applyFont="1" applyBorder="1" applyAlignment="1">
      <alignment horizontal="center" wrapText="1"/>
    </xf>
    <xf numFmtId="49" fontId="6" fillId="0" borderId="0" xfId="0" applyNumberFormat="1" applyFont="1" applyAlignment="1">
      <alignment horizontal="right"/>
    </xf>
    <xf numFmtId="0" fontId="25" fillId="5" borderId="2" xfId="0" quotePrefix="1" applyFont="1" applyFill="1" applyBorder="1" applyAlignment="1">
      <alignment horizontal="center" vertical="center" wrapText="1"/>
    </xf>
    <xf numFmtId="0" fontId="25" fillId="5" borderId="2" xfId="0" quotePrefix="1" applyNumberFormat="1" applyFont="1" applyFill="1" applyBorder="1" applyAlignment="1">
      <alignment horizontal="center" vertical="center" wrapText="1"/>
    </xf>
    <xf numFmtId="0" fontId="25" fillId="5" borderId="2" xfId="0" applyNumberFormat="1" applyFont="1" applyFill="1" applyBorder="1" applyAlignment="1">
      <alignment horizontal="center" vertical="center" wrapText="1"/>
    </xf>
    <xf numFmtId="0" fontId="1" fillId="0" borderId="0" xfId="0" applyFont="1" applyAlignment="1">
      <alignment vertical="top" wrapText="1"/>
    </xf>
    <xf numFmtId="0" fontId="0" fillId="0" borderId="0" xfId="0" applyAlignment="1">
      <alignment vertical="top"/>
    </xf>
    <xf numFmtId="14" fontId="1" fillId="3" borderId="4"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7" fontId="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14" fontId="0" fillId="3" borderId="3"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14" fontId="0" fillId="3" borderId="4" xfId="0" applyNumberFormat="1" applyFont="1" applyFill="1" applyBorder="1" applyAlignment="1">
      <alignment horizontal="center" vertical="center" wrapText="1"/>
    </xf>
    <xf numFmtId="0" fontId="1" fillId="19" borderId="1" xfId="0" applyFont="1" applyFill="1" applyBorder="1" applyAlignment="1">
      <alignment horizontal="left" vertical="center" wrapText="1"/>
    </xf>
    <xf numFmtId="0" fontId="0" fillId="0" borderId="2" xfId="0" applyBorder="1" applyAlignment="1">
      <alignment horizontal="left" vertical="center" wrapText="1"/>
    </xf>
    <xf numFmtId="0" fontId="14" fillId="18" borderId="1" xfId="0" applyFont="1" applyFill="1" applyBorder="1" applyAlignment="1">
      <alignment horizontal="left" wrapText="1"/>
    </xf>
    <xf numFmtId="0" fontId="21" fillId="0" borderId="1" xfId="0" applyFont="1" applyBorder="1" applyAlignment="1">
      <alignment horizontal="left"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center" wrapText="1"/>
    </xf>
    <xf numFmtId="0" fontId="14" fillId="15" borderId="1" xfId="0" applyFont="1" applyFill="1" applyBorder="1" applyAlignment="1">
      <alignment horizontal="left" wrapText="1"/>
    </xf>
    <xf numFmtId="0" fontId="14" fillId="17" borderId="1" xfId="0" applyFont="1" applyFill="1" applyBorder="1" applyAlignment="1">
      <alignment horizontal="left" wrapText="1"/>
    </xf>
    <xf numFmtId="0" fontId="14" fillId="16" borderId="1" xfId="0" applyFont="1" applyFill="1" applyBorder="1" applyAlignment="1">
      <alignment horizontal="left" wrapText="1"/>
    </xf>
    <xf numFmtId="0" fontId="7" fillId="0" borderId="0" xfId="0" applyFont="1" applyAlignment="1">
      <alignment horizontal="center"/>
    </xf>
  </cellXfs>
  <cellStyles count="4">
    <cellStyle name="Normal" xfId="0" builtinId="0"/>
    <cellStyle name="Normal 2" xfId="2" xr:uid="{273CBCC6-4089-4D62-9A42-CC142D950B1A}"/>
    <cellStyle name="Normal 3" xfId="3" xr:uid="{405F9EF3-15E4-4A8F-A30A-A8922C6F5F92}"/>
    <cellStyle name="Percent" xfId="1" builtinId="5"/>
  </cellStyles>
  <dxfs count="17">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22" formatCode="mmm\-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Arial"/>
        <family val="2"/>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9" formatCode="m/d/yyyy"/>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8.5"/>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5BB7DB1C-553A-44C9-9791-285CB541CDE6}"/>
  </tableStyles>
  <colors>
    <mruColors>
      <color rgb="FF1B5092"/>
      <color rgb="FFE2F3F7"/>
      <color rgb="FF5B9BD5"/>
      <color rgb="FF70A8DA"/>
      <color rgb="FFF0C41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55333827546369E-2"/>
          <c:y val="5.1811031039517688E-2"/>
          <c:w val="0.8667249036618514"/>
          <c:h val="0.53569935805502056"/>
        </c:manualLayout>
      </c:layout>
      <c:barChart>
        <c:barDir val="col"/>
        <c:grouping val="stacked"/>
        <c:varyColors val="0"/>
        <c:ser>
          <c:idx val="0"/>
          <c:order val="0"/>
          <c:tx>
            <c:strRef>
              <c:f>Tables!$B$18</c:f>
              <c:strCache>
                <c:ptCount val="1"/>
                <c:pt idx="0">
                  <c:v>January 2025 - April 2025</c:v>
                </c:pt>
              </c:strCache>
            </c:strRef>
          </c:tx>
          <c:spPr>
            <a:solidFill>
              <a:schemeClr val="accent3">
                <a:lumMod val="75000"/>
              </a:schemeClr>
            </a:solidFill>
            <a:ln>
              <a:noFill/>
            </a:ln>
            <a:effectLst/>
          </c:spPr>
          <c:invertIfNegative val="0"/>
          <c:cat>
            <c:strRef>
              <c:f>Tables!$A$19:$A$26</c:f>
              <c:strCache>
                <c:ptCount val="8"/>
                <c:pt idx="0">
                  <c:v>Piping/Casing</c:v>
                </c:pt>
                <c:pt idx="1">
                  <c:v>Supply Container</c:v>
                </c:pt>
                <c:pt idx="2">
                  <c:v>Heavy Equipment</c:v>
                </c:pt>
                <c:pt idx="3">
                  <c:v>Living Quarters/Skids</c:v>
                </c:pt>
                <c:pt idx="4">
                  <c:v>Personnel Basket</c:v>
                </c:pt>
                <c:pt idx="5">
                  <c:v>Tank</c:v>
                </c:pt>
                <c:pt idx="6">
                  <c:v>Other</c:v>
                </c:pt>
                <c:pt idx="7">
                  <c:v>No Load</c:v>
                </c:pt>
              </c:strCache>
            </c:strRef>
          </c:cat>
          <c:val>
            <c:numRef>
              <c:f>Tables!$B$19:$B$26</c:f>
              <c:numCache>
                <c:formatCode>General</c:formatCode>
                <c:ptCount val="8"/>
                <c:pt idx="0">
                  <c:v>28</c:v>
                </c:pt>
                <c:pt idx="1">
                  <c:v>17</c:v>
                </c:pt>
                <c:pt idx="2">
                  <c:v>38</c:v>
                </c:pt>
                <c:pt idx="3">
                  <c:v>2</c:v>
                </c:pt>
                <c:pt idx="4">
                  <c:v>2</c:v>
                </c:pt>
                <c:pt idx="5">
                  <c:v>17</c:v>
                </c:pt>
                <c:pt idx="6">
                  <c:v>17</c:v>
                </c:pt>
                <c:pt idx="7">
                  <c:v>12</c:v>
                </c:pt>
              </c:numCache>
            </c:numRef>
          </c:val>
          <c:extLst>
            <c:ext xmlns:c16="http://schemas.microsoft.com/office/drawing/2014/chart" uri="{C3380CC4-5D6E-409C-BE32-E72D297353CC}">
              <c16:uniqueId val="{00000000-427B-4F64-BB72-119BCE71541C}"/>
            </c:ext>
          </c:extLst>
        </c:ser>
        <c:ser>
          <c:idx val="1"/>
          <c:order val="1"/>
          <c:tx>
            <c:strRef>
              <c:f>Tables!$C$18</c:f>
              <c:strCache>
                <c:ptCount val="1"/>
                <c:pt idx="0">
                  <c:v>May 2025</c:v>
                </c:pt>
              </c:strCache>
            </c:strRef>
          </c:tx>
          <c:spPr>
            <a:solidFill>
              <a:schemeClr val="accent5">
                <a:lumMod val="60000"/>
                <a:lumOff val="40000"/>
              </a:schemeClr>
            </a:solidFill>
            <a:ln>
              <a:noFill/>
            </a:ln>
            <a:effectLst/>
          </c:spPr>
          <c:invertIfNegative val="0"/>
          <c:cat>
            <c:strRef>
              <c:f>Tables!$A$19:$A$26</c:f>
              <c:strCache>
                <c:ptCount val="8"/>
                <c:pt idx="0">
                  <c:v>Piping/Casing</c:v>
                </c:pt>
                <c:pt idx="1">
                  <c:v>Supply Container</c:v>
                </c:pt>
                <c:pt idx="2">
                  <c:v>Heavy Equipment</c:v>
                </c:pt>
                <c:pt idx="3">
                  <c:v>Living Quarters/Skids</c:v>
                </c:pt>
                <c:pt idx="4">
                  <c:v>Personnel Basket</c:v>
                </c:pt>
                <c:pt idx="5">
                  <c:v>Tank</c:v>
                </c:pt>
                <c:pt idx="6">
                  <c:v>Other</c:v>
                </c:pt>
                <c:pt idx="7">
                  <c:v>No Load</c:v>
                </c:pt>
              </c:strCache>
            </c:strRef>
          </c:cat>
          <c:val>
            <c:numRef>
              <c:f>Tables!$C$19:$C$26</c:f>
              <c:numCache>
                <c:formatCode>General</c:formatCode>
                <c:ptCount val="8"/>
                <c:pt idx="0">
                  <c:v>5</c:v>
                </c:pt>
                <c:pt idx="1">
                  <c:v>3</c:v>
                </c:pt>
                <c:pt idx="2">
                  <c:v>8</c:v>
                </c:pt>
                <c:pt idx="3">
                  <c:v>0</c:v>
                </c:pt>
                <c:pt idx="4">
                  <c:v>1</c:v>
                </c:pt>
                <c:pt idx="5">
                  <c:v>3</c:v>
                </c:pt>
                <c:pt idx="6">
                  <c:v>6</c:v>
                </c:pt>
                <c:pt idx="7">
                  <c:v>4</c:v>
                </c:pt>
              </c:numCache>
            </c:numRef>
          </c:val>
          <c:extLst>
            <c:ext xmlns:c16="http://schemas.microsoft.com/office/drawing/2014/chart" uri="{C3380CC4-5D6E-409C-BE32-E72D297353CC}">
              <c16:uniqueId val="{00000001-427B-4F64-BB72-119BCE71541C}"/>
            </c:ext>
          </c:extLst>
        </c:ser>
        <c:dLbls>
          <c:showLegendKey val="0"/>
          <c:showVal val="0"/>
          <c:showCatName val="0"/>
          <c:showSerName val="0"/>
          <c:showPercent val="0"/>
          <c:showBubbleSize val="0"/>
        </c:dLbls>
        <c:gapWidth val="150"/>
        <c:overlap val="100"/>
        <c:axId val="670940655"/>
        <c:axId val="670939215"/>
      </c:barChart>
      <c:catAx>
        <c:axId val="670940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0939215"/>
        <c:crosses val="autoZero"/>
        <c:auto val="1"/>
        <c:lblAlgn val="ctr"/>
        <c:lblOffset val="100"/>
        <c:noMultiLvlLbl val="0"/>
      </c:catAx>
      <c:valAx>
        <c:axId val="67093921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0940655"/>
        <c:crosses val="autoZero"/>
        <c:crossBetween val="between"/>
        <c:minorUnit val="1"/>
      </c:valAx>
      <c:spPr>
        <a:noFill/>
        <a:ln>
          <a:noFill/>
        </a:ln>
        <a:effectLst/>
      </c:spPr>
    </c:plotArea>
    <c:legend>
      <c:legendPos val="b"/>
      <c:layout>
        <c:manualLayout>
          <c:xMode val="edge"/>
          <c:yMode val="edge"/>
          <c:x val="0.13559973501424125"/>
          <c:y val="0.9101138172945773"/>
          <c:w val="0.70357817038667703"/>
          <c:h val="7.286635049111024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14479215548256"/>
          <c:y val="4.7447884595332716E-2"/>
          <c:w val="0.52577403996558736"/>
          <c:h val="0.78832469568991836"/>
        </c:manualLayout>
      </c:layout>
      <c:barChart>
        <c:barDir val="bar"/>
        <c:grouping val="stacked"/>
        <c:varyColors val="0"/>
        <c:ser>
          <c:idx val="0"/>
          <c:order val="0"/>
          <c:tx>
            <c:strRef>
              <c:f>Tables!$B$5</c:f>
              <c:strCache>
                <c:ptCount val="1"/>
                <c:pt idx="0">
                  <c:v>January 2025 - April 2025</c:v>
                </c:pt>
              </c:strCache>
            </c:strRef>
          </c:tx>
          <c:spPr>
            <a:solidFill>
              <a:schemeClr val="accent3">
                <a:lumMod val="75000"/>
              </a:schemeClr>
            </a:solidFill>
            <a:ln>
              <a:noFill/>
            </a:ln>
            <a:effectLst/>
          </c:spPr>
          <c:invertIfNegative val="0"/>
          <c:cat>
            <c:strRef>
              <c:f>Tables!$A$6:$A$15</c:f>
              <c:strCache>
                <c:ptCount val="10"/>
                <c:pt idx="0">
                  <c:v>Load Shift</c:v>
                </c:pt>
                <c:pt idx="1">
                  <c:v>Load Snag or Contact</c:v>
                </c:pt>
                <c:pt idx="2">
                  <c:v>Crane Boom Contact or Failure</c:v>
                </c:pt>
                <c:pt idx="3">
                  <c:v>Lifting Device Component</c:v>
                </c:pt>
                <c:pt idx="4">
                  <c:v>Rigging Equipment Failure</c:v>
                </c:pt>
                <c:pt idx="5">
                  <c:v>Human Error</c:v>
                </c:pt>
                <c:pt idx="6">
                  <c:v>Environmental Factors</c:v>
                </c:pt>
                <c:pt idx="7">
                  <c:v>Rigging Equipment Snag or Contact</c:v>
                </c:pt>
                <c:pt idx="8">
                  <c:v>Maintenance Issue</c:v>
                </c:pt>
                <c:pt idx="9">
                  <c:v>Other</c:v>
                </c:pt>
              </c:strCache>
            </c:strRef>
          </c:cat>
          <c:val>
            <c:numRef>
              <c:f>Tables!$B$6:$B$15</c:f>
              <c:numCache>
                <c:formatCode>General</c:formatCode>
                <c:ptCount val="10"/>
                <c:pt idx="0">
                  <c:v>8</c:v>
                </c:pt>
                <c:pt idx="1">
                  <c:v>30</c:v>
                </c:pt>
                <c:pt idx="2">
                  <c:v>12</c:v>
                </c:pt>
                <c:pt idx="3">
                  <c:v>16</c:v>
                </c:pt>
                <c:pt idx="4">
                  <c:v>14</c:v>
                </c:pt>
                <c:pt idx="5">
                  <c:v>16</c:v>
                </c:pt>
                <c:pt idx="6">
                  <c:v>15</c:v>
                </c:pt>
                <c:pt idx="7">
                  <c:v>16</c:v>
                </c:pt>
                <c:pt idx="8">
                  <c:v>2</c:v>
                </c:pt>
                <c:pt idx="9">
                  <c:v>4</c:v>
                </c:pt>
              </c:numCache>
            </c:numRef>
          </c:val>
          <c:extLst>
            <c:ext xmlns:c16="http://schemas.microsoft.com/office/drawing/2014/chart" uri="{C3380CC4-5D6E-409C-BE32-E72D297353CC}">
              <c16:uniqueId val="{00000000-8E21-4F58-BEBE-A2E8424C2A62}"/>
            </c:ext>
          </c:extLst>
        </c:ser>
        <c:ser>
          <c:idx val="1"/>
          <c:order val="1"/>
          <c:tx>
            <c:strRef>
              <c:f>Tables!$C$5</c:f>
              <c:strCache>
                <c:ptCount val="1"/>
                <c:pt idx="0">
                  <c:v>May 2025</c:v>
                </c:pt>
              </c:strCache>
            </c:strRef>
          </c:tx>
          <c:spPr>
            <a:solidFill>
              <a:schemeClr val="accent1">
                <a:lumMod val="75000"/>
              </a:schemeClr>
            </a:solidFill>
            <a:ln>
              <a:noFill/>
            </a:ln>
            <a:effectLst/>
          </c:spPr>
          <c:invertIfNegative val="0"/>
          <c:cat>
            <c:strRef>
              <c:f>Tables!$A$6:$A$15</c:f>
              <c:strCache>
                <c:ptCount val="10"/>
                <c:pt idx="0">
                  <c:v>Load Shift</c:v>
                </c:pt>
                <c:pt idx="1">
                  <c:v>Load Snag or Contact</c:v>
                </c:pt>
                <c:pt idx="2">
                  <c:v>Crane Boom Contact or Failure</c:v>
                </c:pt>
                <c:pt idx="3">
                  <c:v>Lifting Device Component</c:v>
                </c:pt>
                <c:pt idx="4">
                  <c:v>Rigging Equipment Failure</c:v>
                </c:pt>
                <c:pt idx="5">
                  <c:v>Human Error</c:v>
                </c:pt>
                <c:pt idx="6">
                  <c:v>Environmental Factors</c:v>
                </c:pt>
                <c:pt idx="7">
                  <c:v>Rigging Equipment Snag or Contact</c:v>
                </c:pt>
                <c:pt idx="8">
                  <c:v>Maintenance Issue</c:v>
                </c:pt>
                <c:pt idx="9">
                  <c:v>Other</c:v>
                </c:pt>
              </c:strCache>
            </c:strRef>
          </c:cat>
          <c:val>
            <c:numRef>
              <c:f>Tables!$C$6:$C$15</c:f>
              <c:numCache>
                <c:formatCode>General</c:formatCode>
                <c:ptCount val="10"/>
                <c:pt idx="0">
                  <c:v>0</c:v>
                </c:pt>
                <c:pt idx="1">
                  <c:v>7</c:v>
                </c:pt>
                <c:pt idx="2">
                  <c:v>0</c:v>
                </c:pt>
                <c:pt idx="3">
                  <c:v>6</c:v>
                </c:pt>
                <c:pt idx="4">
                  <c:v>4</c:v>
                </c:pt>
                <c:pt idx="5">
                  <c:v>7</c:v>
                </c:pt>
                <c:pt idx="6">
                  <c:v>4</c:v>
                </c:pt>
                <c:pt idx="7">
                  <c:v>2</c:v>
                </c:pt>
                <c:pt idx="8">
                  <c:v>0</c:v>
                </c:pt>
                <c:pt idx="9">
                  <c:v>0</c:v>
                </c:pt>
              </c:numCache>
            </c:numRef>
          </c:val>
          <c:extLst>
            <c:ext xmlns:c16="http://schemas.microsoft.com/office/drawing/2014/chart" uri="{C3380CC4-5D6E-409C-BE32-E72D297353CC}">
              <c16:uniqueId val="{00000001-8E21-4F58-BEBE-A2E8424C2A62}"/>
            </c:ext>
          </c:extLst>
        </c:ser>
        <c:dLbls>
          <c:showLegendKey val="0"/>
          <c:showVal val="0"/>
          <c:showCatName val="0"/>
          <c:showSerName val="0"/>
          <c:showPercent val="0"/>
          <c:showBubbleSize val="0"/>
        </c:dLbls>
        <c:gapWidth val="150"/>
        <c:overlap val="100"/>
        <c:axId val="1619240975"/>
        <c:axId val="1434021103"/>
      </c:barChart>
      <c:catAx>
        <c:axId val="16192409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34021103"/>
        <c:crosses val="autoZero"/>
        <c:auto val="1"/>
        <c:lblAlgn val="ctr"/>
        <c:lblOffset val="100"/>
        <c:noMultiLvlLbl val="0"/>
      </c:catAx>
      <c:valAx>
        <c:axId val="143402110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19240975"/>
        <c:crosses val="autoZero"/>
        <c:crossBetween val="between"/>
        <c:minorUnit val="1"/>
      </c:valAx>
      <c:spPr>
        <a:noFill/>
        <a:ln>
          <a:noFill/>
        </a:ln>
        <a:effectLst/>
      </c:spPr>
    </c:plotArea>
    <c:legend>
      <c:legendPos val="b"/>
      <c:layout>
        <c:manualLayout>
          <c:xMode val="edge"/>
          <c:yMode val="edge"/>
          <c:x val="0.115922933286407"/>
          <c:y val="0.9228966780706882"/>
          <c:w val="0.72267005904895976"/>
          <c:h val="7.278987787519067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Tables!$B$29</c:f>
              <c:strCache>
                <c:ptCount val="1"/>
                <c:pt idx="0">
                  <c:v>January 2025 - April 2025</c:v>
                </c:pt>
              </c:strCache>
            </c:strRef>
          </c:tx>
          <c:spPr>
            <a:solidFill>
              <a:schemeClr val="bg2">
                <a:lumMod val="50000"/>
              </a:schemeClr>
            </a:solidFill>
            <a:ln>
              <a:noFill/>
            </a:ln>
            <a:effectLst/>
          </c:spPr>
          <c:invertIfNegative val="0"/>
          <c:cat>
            <c:strRef>
              <c:f>Tables!$A$30:$A$35</c:f>
              <c:strCache>
                <c:ptCount val="6"/>
                <c:pt idx="0">
                  <c:v>Production</c:v>
                </c:pt>
                <c:pt idx="1">
                  <c:v>Drilling</c:v>
                </c:pt>
                <c:pt idx="2">
                  <c:v>Workover</c:v>
                </c:pt>
                <c:pt idx="3">
                  <c:v>Completion</c:v>
                </c:pt>
                <c:pt idx="4">
                  <c:v>Decommissioning</c:v>
                </c:pt>
                <c:pt idx="5">
                  <c:v>Other</c:v>
                </c:pt>
              </c:strCache>
            </c:strRef>
          </c:cat>
          <c:val>
            <c:numRef>
              <c:f>Tables!$B$30:$B$35</c:f>
              <c:numCache>
                <c:formatCode>General</c:formatCode>
                <c:ptCount val="6"/>
                <c:pt idx="0">
                  <c:v>41</c:v>
                </c:pt>
                <c:pt idx="1">
                  <c:v>41</c:v>
                </c:pt>
                <c:pt idx="2">
                  <c:v>16</c:v>
                </c:pt>
                <c:pt idx="3">
                  <c:v>5</c:v>
                </c:pt>
                <c:pt idx="4">
                  <c:v>17</c:v>
                </c:pt>
                <c:pt idx="5">
                  <c:v>13</c:v>
                </c:pt>
              </c:numCache>
            </c:numRef>
          </c:val>
          <c:extLst>
            <c:ext xmlns:c16="http://schemas.microsoft.com/office/drawing/2014/chart" uri="{C3380CC4-5D6E-409C-BE32-E72D297353CC}">
              <c16:uniqueId val="{00000000-BCAE-419D-842D-1F205EE88EDA}"/>
            </c:ext>
          </c:extLst>
        </c:ser>
        <c:ser>
          <c:idx val="1"/>
          <c:order val="1"/>
          <c:tx>
            <c:strRef>
              <c:f>Tables!$C$29</c:f>
              <c:strCache>
                <c:ptCount val="1"/>
                <c:pt idx="0">
                  <c:v>May 2025</c:v>
                </c:pt>
              </c:strCache>
            </c:strRef>
          </c:tx>
          <c:spPr>
            <a:solidFill>
              <a:schemeClr val="accent2"/>
            </a:solidFill>
            <a:ln>
              <a:noFill/>
            </a:ln>
            <a:effectLst/>
          </c:spPr>
          <c:invertIfNegative val="0"/>
          <c:cat>
            <c:strRef>
              <c:f>Tables!$A$30:$A$35</c:f>
              <c:strCache>
                <c:ptCount val="6"/>
                <c:pt idx="0">
                  <c:v>Production</c:v>
                </c:pt>
                <c:pt idx="1">
                  <c:v>Drilling</c:v>
                </c:pt>
                <c:pt idx="2">
                  <c:v>Workover</c:v>
                </c:pt>
                <c:pt idx="3">
                  <c:v>Completion</c:v>
                </c:pt>
                <c:pt idx="4">
                  <c:v>Decommissioning</c:v>
                </c:pt>
                <c:pt idx="5">
                  <c:v>Other</c:v>
                </c:pt>
              </c:strCache>
            </c:strRef>
          </c:cat>
          <c:val>
            <c:numRef>
              <c:f>Tables!$C$30:$C$35</c:f>
              <c:numCache>
                <c:formatCode>General</c:formatCode>
                <c:ptCount val="6"/>
                <c:pt idx="0">
                  <c:v>12</c:v>
                </c:pt>
                <c:pt idx="1">
                  <c:v>9</c:v>
                </c:pt>
                <c:pt idx="2">
                  <c:v>2</c:v>
                </c:pt>
                <c:pt idx="3">
                  <c:v>3</c:v>
                </c:pt>
                <c:pt idx="4">
                  <c:v>3</c:v>
                </c:pt>
                <c:pt idx="5">
                  <c:v>1</c:v>
                </c:pt>
              </c:numCache>
            </c:numRef>
          </c:val>
          <c:extLst>
            <c:ext xmlns:c16="http://schemas.microsoft.com/office/drawing/2014/chart" uri="{C3380CC4-5D6E-409C-BE32-E72D297353CC}">
              <c16:uniqueId val="{00000001-BCAE-419D-842D-1F205EE88EDA}"/>
            </c:ext>
          </c:extLst>
        </c:ser>
        <c:dLbls>
          <c:showLegendKey val="0"/>
          <c:showVal val="0"/>
          <c:showCatName val="0"/>
          <c:showSerName val="0"/>
          <c:showPercent val="0"/>
          <c:showBubbleSize val="0"/>
        </c:dLbls>
        <c:gapWidth val="150"/>
        <c:overlap val="100"/>
        <c:axId val="1628150079"/>
        <c:axId val="1628152959"/>
      </c:barChart>
      <c:catAx>
        <c:axId val="1628150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28152959"/>
        <c:crosses val="autoZero"/>
        <c:auto val="1"/>
        <c:lblAlgn val="ctr"/>
        <c:lblOffset val="100"/>
        <c:noMultiLvlLbl val="0"/>
      </c:catAx>
      <c:valAx>
        <c:axId val="1628152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28150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Tables!$B$38</c:f>
              <c:strCache>
                <c:ptCount val="1"/>
                <c:pt idx="0">
                  <c:v>January 2025 - April 2025</c:v>
                </c:pt>
              </c:strCache>
            </c:strRef>
          </c:tx>
          <c:spPr>
            <a:solidFill>
              <a:schemeClr val="accent3">
                <a:lumMod val="75000"/>
              </a:schemeClr>
            </a:solidFill>
            <a:ln>
              <a:noFill/>
            </a:ln>
            <a:effectLst/>
          </c:spPr>
          <c:invertIfNegative val="0"/>
          <c:cat>
            <c:strRef>
              <c:f>Tables!$A$39:$A$40</c:f>
              <c:strCache>
                <c:ptCount val="2"/>
                <c:pt idx="0">
                  <c:v>Yes</c:v>
                </c:pt>
                <c:pt idx="1">
                  <c:v>No</c:v>
                </c:pt>
              </c:strCache>
            </c:strRef>
          </c:cat>
          <c:val>
            <c:numRef>
              <c:f>Tables!$B$39:$B$40</c:f>
              <c:numCache>
                <c:formatCode>General</c:formatCode>
                <c:ptCount val="2"/>
                <c:pt idx="0">
                  <c:v>43</c:v>
                </c:pt>
                <c:pt idx="1">
                  <c:v>90</c:v>
                </c:pt>
              </c:numCache>
            </c:numRef>
          </c:val>
          <c:extLst>
            <c:ext xmlns:c16="http://schemas.microsoft.com/office/drawing/2014/chart" uri="{C3380CC4-5D6E-409C-BE32-E72D297353CC}">
              <c16:uniqueId val="{00000000-820A-4CD9-9857-339383112F1E}"/>
            </c:ext>
          </c:extLst>
        </c:ser>
        <c:ser>
          <c:idx val="1"/>
          <c:order val="1"/>
          <c:tx>
            <c:strRef>
              <c:f>Tables!$C$38</c:f>
              <c:strCache>
                <c:ptCount val="1"/>
                <c:pt idx="0">
                  <c:v>May 2025</c:v>
                </c:pt>
              </c:strCache>
            </c:strRef>
          </c:tx>
          <c:spPr>
            <a:solidFill>
              <a:schemeClr val="accent5"/>
            </a:solidFill>
            <a:ln>
              <a:noFill/>
            </a:ln>
            <a:effectLst/>
          </c:spPr>
          <c:invertIfNegative val="0"/>
          <c:cat>
            <c:strRef>
              <c:f>Tables!$A$39:$A$40</c:f>
              <c:strCache>
                <c:ptCount val="2"/>
                <c:pt idx="0">
                  <c:v>Yes</c:v>
                </c:pt>
                <c:pt idx="1">
                  <c:v>No</c:v>
                </c:pt>
              </c:strCache>
            </c:strRef>
          </c:cat>
          <c:val>
            <c:numRef>
              <c:f>Tables!$C$39:$C$40</c:f>
              <c:numCache>
                <c:formatCode>General</c:formatCode>
                <c:ptCount val="2"/>
                <c:pt idx="0">
                  <c:v>6</c:v>
                </c:pt>
                <c:pt idx="1">
                  <c:v>24</c:v>
                </c:pt>
              </c:numCache>
            </c:numRef>
          </c:val>
          <c:extLst>
            <c:ext xmlns:c16="http://schemas.microsoft.com/office/drawing/2014/chart" uri="{C3380CC4-5D6E-409C-BE32-E72D297353CC}">
              <c16:uniqueId val="{00000001-820A-4CD9-9857-339383112F1E}"/>
            </c:ext>
          </c:extLst>
        </c:ser>
        <c:dLbls>
          <c:showLegendKey val="0"/>
          <c:showVal val="0"/>
          <c:showCatName val="0"/>
          <c:showSerName val="0"/>
          <c:showPercent val="0"/>
          <c:showBubbleSize val="0"/>
        </c:dLbls>
        <c:gapWidth val="150"/>
        <c:overlap val="100"/>
        <c:axId val="1564788335"/>
        <c:axId val="1564777775"/>
      </c:barChart>
      <c:catAx>
        <c:axId val="1564788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64777775"/>
        <c:crosses val="autoZero"/>
        <c:auto val="1"/>
        <c:lblAlgn val="ctr"/>
        <c:lblOffset val="100"/>
        <c:noMultiLvlLbl val="0"/>
      </c:catAx>
      <c:valAx>
        <c:axId val="1564777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64788335"/>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62234</xdr:colOff>
      <xdr:row>3</xdr:row>
      <xdr:rowOff>200025</xdr:rowOff>
    </xdr:to>
    <xdr:pic>
      <xdr:nvPicPr>
        <xdr:cNvPr id="2" name="Picture 1">
          <a:extLst>
            <a:ext uri="{FF2B5EF4-FFF2-40B4-BE49-F238E27FC236}">
              <a16:creationId xmlns:a16="http://schemas.microsoft.com/office/drawing/2014/main" id="{4DF2FD41-60C5-5E32-BE2C-045375345B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9684" cy="1047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1050924</xdr:colOff>
      <xdr:row>20</xdr:row>
      <xdr:rowOff>19048</xdr:rowOff>
    </xdr:from>
    <xdr:to>
      <xdr:col>8</xdr:col>
      <xdr:colOff>256878</xdr:colOff>
      <xdr:row>38</xdr:row>
      <xdr:rowOff>102741</xdr:rowOff>
    </xdr:to>
    <xdr:graphicFrame macro="">
      <xdr:nvGraphicFramePr>
        <xdr:cNvPr id="2" name="Chart 1">
          <a:extLst>
            <a:ext uri="{FF2B5EF4-FFF2-40B4-BE49-F238E27FC236}">
              <a16:creationId xmlns:a16="http://schemas.microsoft.com/office/drawing/2014/main" id="{363F3F34-BBBC-4AF7-8C73-6D2341BE87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75138</xdr:colOff>
      <xdr:row>20</xdr:row>
      <xdr:rowOff>15875</xdr:rowOff>
    </xdr:from>
    <xdr:to>
      <xdr:col>2</xdr:col>
      <xdr:colOff>910166</xdr:colOff>
      <xdr:row>38</xdr:row>
      <xdr:rowOff>105833</xdr:rowOff>
    </xdr:to>
    <xdr:graphicFrame macro="">
      <xdr:nvGraphicFramePr>
        <xdr:cNvPr id="5" name="Chart 4">
          <a:extLst>
            <a:ext uri="{FF2B5EF4-FFF2-40B4-BE49-F238E27FC236}">
              <a16:creationId xmlns:a16="http://schemas.microsoft.com/office/drawing/2014/main" id="{2085A94F-A0AC-4C59-A7BD-74B9D14A6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406399</xdr:colOff>
      <xdr:row>20</xdr:row>
      <xdr:rowOff>12699</xdr:rowOff>
    </xdr:from>
    <xdr:to>
      <xdr:col>14</xdr:col>
      <xdr:colOff>819911</xdr:colOff>
      <xdr:row>38</xdr:row>
      <xdr:rowOff>96392</xdr:rowOff>
    </xdr:to>
    <xdr:graphicFrame macro="">
      <xdr:nvGraphicFramePr>
        <xdr:cNvPr id="6" name="Chart 5">
          <a:extLst>
            <a:ext uri="{FF2B5EF4-FFF2-40B4-BE49-F238E27FC236}">
              <a16:creationId xmlns:a16="http://schemas.microsoft.com/office/drawing/2014/main" id="{AD199F97-AC0C-4601-8536-1F8622BB7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15876</xdr:colOff>
      <xdr:row>1</xdr:row>
      <xdr:rowOff>9525</xdr:rowOff>
    </xdr:from>
    <xdr:to>
      <xdr:col>21</xdr:col>
      <xdr:colOff>485775</xdr:colOff>
      <xdr:row>6</xdr:row>
      <xdr:rowOff>219075</xdr:rowOff>
    </xdr:to>
    <xdr:sp macro="" textlink="">
      <xdr:nvSpPr>
        <xdr:cNvPr id="7" name="TextBox 6">
          <a:extLst>
            <a:ext uri="{FF2B5EF4-FFF2-40B4-BE49-F238E27FC236}">
              <a16:creationId xmlns:a16="http://schemas.microsoft.com/office/drawing/2014/main" id="{7B099768-B12B-5600-1A53-01B854782FC4}"/>
            </a:ext>
          </a:extLst>
        </xdr:cNvPr>
        <xdr:cNvSpPr txBox="1"/>
      </xdr:nvSpPr>
      <xdr:spPr>
        <a:xfrm>
          <a:off x="6997701" y="323850"/>
          <a:ext cx="9813924" cy="1952625"/>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u="none">
              <a:latin typeface="Arial" panose="020B0604020202020204" pitchFamily="34" charset="0"/>
              <a:cs typeface="Arial" panose="020B0604020202020204" pitchFamily="34" charset="0"/>
            </a:rPr>
            <a:t>- Weather conditions during multiple incidents in May included high wind speeds, emphasizing the need for heightened caution and readiness to adapt lifting operations to changing environmental factors.</a:t>
          </a:r>
        </a:p>
        <a:p>
          <a:r>
            <a:rPr lang="en-US" sz="1600" u="none" baseline="0">
              <a:latin typeface="Arial" panose="020B0604020202020204" pitchFamily="34" charset="0"/>
              <a:cs typeface="Arial" panose="020B0604020202020204" pitchFamily="34" charset="0"/>
            </a:rPr>
            <a:t> </a:t>
          </a:r>
          <a:endParaRPr lang="en-US" sz="1600">
            <a:effectLst/>
          </a:endParaRPr>
        </a:p>
        <a:p>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Load and rigging snags and contacts remain significant challenges in offshore lifting operations. As of May, these issues have been reported in at least 1 in 3 lifting incidents for 2025.                                     </a:t>
          </a:r>
          <a:r>
            <a:rPr kumimoji="0" lang="en-US" sz="1600" b="0" i="0" u="none" strike="noStrike" kern="0" cap="none" spc="0" normalizeH="0" baseline="0" noProof="0">
              <a:ln>
                <a:noFill/>
              </a:ln>
              <a:solidFill>
                <a:schemeClr val="bg1"/>
              </a:solidFill>
              <a:effectLst/>
              <a:uLnTx/>
              <a:uFillTx/>
              <a:latin typeface="Arial" panose="020B0604020202020204" pitchFamily="34" charset="0"/>
              <a:ea typeface="+mn-ea"/>
              <a:cs typeface="Arial" panose="020B0604020202020204" pitchFamily="34" charset="0"/>
            </a:rPr>
            <a:t>x</a:t>
          </a:r>
          <a:r>
            <a:rPr lang="en-US" sz="1600" u="none" baseline="0">
              <a:solidFill>
                <a:schemeClr val="bg1"/>
              </a:solidFill>
              <a:latin typeface="Arial" panose="020B0604020202020204" pitchFamily="34" charset="0"/>
              <a:cs typeface="Arial" panose="020B0604020202020204" pitchFamily="34" charset="0"/>
            </a:rPr>
            <a:t> </a:t>
          </a:r>
        </a:p>
        <a:p>
          <a:endParaRPr lang="en-US" sz="1600">
            <a:effectLst/>
          </a:endParaRPr>
        </a:p>
        <a:p>
          <a:r>
            <a:rPr lang="en-US" sz="1600" u="none" baseline="0">
              <a:latin typeface="Arial" panose="020B0604020202020204" pitchFamily="34" charset="0"/>
              <a:cs typeface="Arial" panose="020B0604020202020204" pitchFamily="34" charset="0"/>
            </a:rPr>
            <a:t>- 20% of the incidents in May involved dropped objects.</a:t>
          </a:r>
          <a:endParaRPr lang="en-US" sz="1600" u="none">
            <a:latin typeface="Arial" panose="020B0604020202020204" pitchFamily="34" charset="0"/>
            <a:cs typeface="Arial" panose="020B0604020202020204" pitchFamily="34" charset="0"/>
          </a:endParaRPr>
        </a:p>
      </xdr:txBody>
    </xdr:sp>
    <xdr:clientData/>
  </xdr:twoCellAnchor>
  <xdr:twoCellAnchor>
    <xdr:from>
      <xdr:col>15</xdr:col>
      <xdr:colOff>87840</xdr:colOff>
      <xdr:row>20</xdr:row>
      <xdr:rowOff>12700</xdr:rowOff>
    </xdr:from>
    <xdr:to>
      <xdr:col>21</xdr:col>
      <xdr:colOff>504527</xdr:colOff>
      <xdr:row>38</xdr:row>
      <xdr:rowOff>86868</xdr:rowOff>
    </xdr:to>
    <xdr:graphicFrame macro="">
      <xdr:nvGraphicFramePr>
        <xdr:cNvPr id="4" name="Chart 3">
          <a:extLst>
            <a:ext uri="{FF2B5EF4-FFF2-40B4-BE49-F238E27FC236}">
              <a16:creationId xmlns:a16="http://schemas.microsoft.com/office/drawing/2014/main" id="{86E6E798-CA3C-4872-A969-B8A651908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0</xdr:rowOff>
    </xdr:from>
    <xdr:to>
      <xdr:col>15</xdr:col>
      <xdr:colOff>593723</xdr:colOff>
      <xdr:row>13</xdr:row>
      <xdr:rowOff>85725</xdr:rowOff>
    </xdr:to>
    <xdr:sp macro="" textlink="">
      <xdr:nvSpPr>
        <xdr:cNvPr id="2" name="TextBox 1">
          <a:extLst>
            <a:ext uri="{FF2B5EF4-FFF2-40B4-BE49-F238E27FC236}">
              <a16:creationId xmlns:a16="http://schemas.microsoft.com/office/drawing/2014/main" id="{17BE7371-189E-44D1-9F86-5396A47CBBB6}"/>
            </a:ext>
          </a:extLst>
        </xdr:cNvPr>
        <xdr:cNvSpPr txBox="1"/>
      </xdr:nvSpPr>
      <xdr:spPr>
        <a:xfrm>
          <a:off x="38100" y="333375"/>
          <a:ext cx="9699623" cy="20288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Arial" panose="020B0604020202020204" pitchFamily="34" charset="0"/>
              <a:cs typeface="Arial" panose="020B0604020202020204" pitchFamily="34" charset="0"/>
            </a:rPr>
            <a:t>- While ~24% of lifting incidents in February were linked to sea swells or wind conditions, </a:t>
          </a:r>
          <a:r>
            <a:rPr lang="en-US" sz="1600" baseline="0">
              <a:latin typeface="Arial" panose="020B0604020202020204" pitchFamily="34" charset="0"/>
              <a:cs typeface="Arial" panose="020B0604020202020204" pitchFamily="34" charset="0"/>
            </a:rPr>
            <a:t>a common failure in March involved the load getting caught on or striking nearby objects (&gt;29% of March incidents).</a:t>
          </a:r>
        </a:p>
        <a:p>
          <a:endParaRPr lang="en-US" sz="1600" baseline="0">
            <a:latin typeface="Arial" panose="020B0604020202020204" pitchFamily="34" charset="0"/>
            <a:cs typeface="Arial" panose="020B0604020202020204" pitchFamily="34" charset="0"/>
          </a:endParaRPr>
        </a:p>
        <a:p>
          <a:r>
            <a:rPr lang="en-US" sz="1600">
              <a:latin typeface="Arial" panose="020B0604020202020204" pitchFamily="34" charset="0"/>
              <a:cs typeface="Arial" panose="020B0604020202020204" pitchFamily="34" charset="0"/>
            </a:rPr>
            <a:t>- March</a:t>
          </a:r>
          <a:r>
            <a:rPr lang="en-US" sz="1600" baseline="0">
              <a:latin typeface="Arial" panose="020B0604020202020204" pitchFamily="34" charset="0"/>
              <a:cs typeface="Arial" panose="020B0604020202020204" pitchFamily="34" charset="0"/>
            </a:rPr>
            <a:t> had more incidents involving components of the crane boom than January and February combined (4 in March in comparison to 3 total for January and February).     </a:t>
          </a:r>
        </a:p>
        <a:p>
          <a:endParaRPr lang="en-US" sz="1600" baseline="0">
            <a:latin typeface="Arial" panose="020B0604020202020204" pitchFamily="34" charset="0"/>
            <a:cs typeface="Arial" panose="020B0604020202020204" pitchFamily="34" charset="0"/>
          </a:endParaRPr>
        </a:p>
        <a:p>
          <a:r>
            <a:rPr lang="en-US" sz="1600" baseline="0">
              <a:latin typeface="Arial" panose="020B0604020202020204" pitchFamily="34" charset="0"/>
              <a:cs typeface="Arial" panose="020B0604020202020204" pitchFamily="34" charset="0"/>
            </a:rPr>
            <a:t>- Several incidents in March were attributed to a lack of effective communication or coordination, making it harder for personnel to stay aware of lift movements and changes in real-time. </a:t>
          </a:r>
          <a:endParaRPr lang="en-US" sz="1600" u="sng">
            <a:latin typeface="Arial" panose="020B0604020202020204" pitchFamily="34" charset="0"/>
            <a:cs typeface="Arial" panose="020B0604020202020204" pitchFamily="34" charset="0"/>
          </a:endParaRPr>
        </a:p>
      </xdr:txBody>
    </xdr:sp>
    <xdr:clientData/>
  </xdr:twoCellAnchor>
  <xdr:twoCellAnchor>
    <xdr:from>
      <xdr:col>0</xdr:col>
      <xdr:colOff>47625</xdr:colOff>
      <xdr:row>16</xdr:row>
      <xdr:rowOff>0</xdr:rowOff>
    </xdr:from>
    <xdr:to>
      <xdr:col>16</xdr:col>
      <xdr:colOff>107949</xdr:colOff>
      <xdr:row>30</xdr:row>
      <xdr:rowOff>28575</xdr:rowOff>
    </xdr:to>
    <xdr:sp macro="" textlink="">
      <xdr:nvSpPr>
        <xdr:cNvPr id="3" name="TextBox 2">
          <a:extLst>
            <a:ext uri="{FF2B5EF4-FFF2-40B4-BE49-F238E27FC236}">
              <a16:creationId xmlns:a16="http://schemas.microsoft.com/office/drawing/2014/main" id="{3285DABB-271F-4056-852F-A656B7ED95AE}"/>
            </a:ext>
          </a:extLst>
        </xdr:cNvPr>
        <xdr:cNvSpPr txBox="1"/>
      </xdr:nvSpPr>
      <xdr:spPr>
        <a:xfrm>
          <a:off x="47625" y="2933700"/>
          <a:ext cx="9813924" cy="2295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u="none">
              <a:latin typeface="Arial" panose="020B0604020202020204" pitchFamily="34" charset="0"/>
              <a:cs typeface="Arial" panose="020B0604020202020204" pitchFamily="34" charset="0"/>
            </a:rPr>
            <a:t>- Multiple lifting incidents in April indicated lapes in awareness</a:t>
          </a:r>
          <a:r>
            <a:rPr lang="en-US" sz="1600" u="none" baseline="0">
              <a:latin typeface="Arial" panose="020B0604020202020204" pitchFamily="34" charset="0"/>
              <a:cs typeface="Arial" panose="020B0604020202020204" pitchFamily="34" charset="0"/>
            </a:rPr>
            <a:t> as contributing factors to equipment damage and near misses, emphasizing the importance of reinforcing situational awareness during every lift.</a:t>
          </a:r>
        </a:p>
        <a:p>
          <a:r>
            <a:rPr lang="en-US" sz="1600" u="none" baseline="0">
              <a:latin typeface="Arial" panose="020B0604020202020204" pitchFamily="34" charset="0"/>
              <a:cs typeface="Arial" panose="020B0604020202020204" pitchFamily="34" charset="0"/>
            </a:rPr>
            <a:t> </a:t>
          </a:r>
          <a:endParaRPr lang="en-US" sz="1600">
            <a:effectLst/>
          </a:endParaRPr>
        </a:p>
        <a:p>
          <a:r>
            <a:rPr kumimoji="0" lang="en-US" sz="16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t>
          </a:r>
          <a:r>
            <a:rPr lang="en-US" sz="1100">
              <a:solidFill>
                <a:schemeClr val="dk1"/>
              </a:solidFill>
              <a:effectLst/>
              <a:latin typeface="+mn-lt"/>
              <a:ea typeface="+mn-ea"/>
              <a:cs typeface="+mn-cs"/>
            </a:rPr>
            <a:t> </a:t>
          </a:r>
          <a:r>
            <a:rPr lang="en-US" sz="1600" u="none" baseline="0">
              <a:latin typeface="Arial" panose="020B0604020202020204" pitchFamily="34" charset="0"/>
              <a:cs typeface="Arial" panose="020B0604020202020204" pitchFamily="34" charset="0"/>
            </a:rPr>
            <a:t>At least 13 incidents in April reported minor to substantial damage to equipment, including cranes, tugs, slings, and miscellaneous components.    </a:t>
          </a:r>
        </a:p>
        <a:p>
          <a:r>
            <a:rPr lang="en-US" sz="1600" u="none" baseline="0">
              <a:latin typeface="Arial" panose="020B0604020202020204" pitchFamily="34" charset="0"/>
              <a:cs typeface="Arial" panose="020B0604020202020204" pitchFamily="34" charset="0"/>
            </a:rPr>
            <a:t> </a:t>
          </a:r>
        </a:p>
        <a:p>
          <a:r>
            <a:rPr lang="en-US" sz="1600" u="none" baseline="0">
              <a:latin typeface="Arial" panose="020B0604020202020204" pitchFamily="34" charset="0"/>
              <a:cs typeface="Arial" panose="020B0604020202020204" pitchFamily="34" charset="0"/>
            </a:rPr>
            <a:t>- The most common lifting failures (36%) in April involved the load snagging or contacting something during the lift and human error-related events.                         </a:t>
          </a:r>
          <a:endParaRPr lang="en-US" sz="1600" u="none">
            <a:latin typeface="Arial" panose="020B0604020202020204" pitchFamily="34" charset="0"/>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333505-CB7E-4C88-AFD5-58FA5DA2FC5D}" name="Lifting_Incidents" displayName="Lifting_Incidents" ref="A1:L164" totalsRowShown="0" headerRowDxfId="16" dataDxfId="14" headerRowBorderDxfId="15" tableBorderDxfId="13" totalsRowBorderDxfId="12">
  <autoFilter ref="A1:L164" xr:uid="{BCD80083-61A0-43C6-A358-C34AAF267BC0}"/>
  <tableColumns count="12">
    <tableColumn id="3" xr3:uid="{7D0527E6-60C0-408D-9BCF-62C3C9557DB1}" name="Month-Year" dataDxfId="11">
      <calculatedColumnFormula>IF(Lifting_Incidents[[#This Row],[Date]]="","",TEXT(B2, "mmmm yyyy"))</calculatedColumnFormula>
    </tableColumn>
    <tableColumn id="2" xr3:uid="{43EE8B7E-A8EA-4056-BF02-3CFC8412ED76}" name="Date" dataDxfId="10"/>
    <tableColumn id="5" xr3:uid="{5889260F-F869-4372-B0E5-0A463F136365}" name="Region/District" dataDxfId="9"/>
    <tableColumn id="7" xr3:uid="{48951768-8A64-45D4-8626-CFA2861F2AFC}" name="Operation Type" dataDxfId="8"/>
    <tableColumn id="13" xr3:uid="{5EEBB861-A72A-44D5-ADB1-72B2B280842A}" name="Short Description" dataDxfId="7"/>
    <tableColumn id="1" xr3:uid="{B2A41930-8B59-465B-8058-F931D4526BD7}" name="Type of Lifting Failure" dataDxfId="6"/>
    <tableColumn id="6" xr3:uid="{340CFB39-7556-47DC-80C2-8C6572FAFD7B}" name="Item Lifted" dataDxfId="5"/>
    <tableColumn id="8" xr3:uid="{583D3F82-689C-49E6-B57A-FA652A5667C6}" name="Item Lifted Category" dataDxfId="4"/>
    <tableColumn id="4" xr3:uid="{ABF13233-EBAC-430D-A11B-042B13E52272}" name="Dropped Object? (Y/N)" dataDxfId="3"/>
    <tableColumn id="20" xr3:uid="{806E9EE9-8CCD-4F06-B6CD-4737CFB65625}" name="Crane? (Y/N)" dataDxfId="2"/>
    <tableColumn id="21" xr3:uid="{694F0915-A41E-4E0E-B320-34291D0EA0EF}" name="Other Lifting Device? (Y/N)" dataDxfId="1"/>
    <tableColumn id="22" xr3:uid="{84B0C654-435D-4C21-892D-46F52C61A60A}" name="Other Lifting Device Name" dataDxfId="0"/>
  </tableColumns>
  <tableStyleInfo name="TableStyleLight1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B963B-0411-4D64-8015-5AC20BC5A171}">
  <sheetPr>
    <tabColor rgb="FF1B5092"/>
  </sheetPr>
  <dimension ref="A1:K30"/>
  <sheetViews>
    <sheetView showGridLines="0" topLeftCell="A4" zoomScale="85" zoomScaleNormal="85" workbookViewId="0">
      <selection activeCell="K9" sqref="K9"/>
    </sheetView>
  </sheetViews>
  <sheetFormatPr defaultRowHeight="12.75" x14ac:dyDescent="0.2"/>
  <cols>
    <col min="1" max="1" width="36.85546875" customWidth="1"/>
    <col min="2" max="2" width="20.5703125" customWidth="1"/>
    <col min="8" max="8" width="28.42578125" customWidth="1"/>
    <col min="11" max="11" width="46.7109375" customWidth="1"/>
  </cols>
  <sheetData>
    <row r="1" spans="1:11" x14ac:dyDescent="0.2">
      <c r="A1" s="72"/>
      <c r="C1" s="72"/>
      <c r="D1" s="72"/>
      <c r="E1" s="72"/>
      <c r="F1" s="72"/>
    </row>
    <row r="2" spans="1:11" x14ac:dyDescent="0.2">
      <c r="A2" s="72"/>
      <c r="B2" s="72"/>
      <c r="C2" s="72"/>
      <c r="D2" s="72"/>
      <c r="E2" s="72"/>
      <c r="F2" s="72"/>
    </row>
    <row r="3" spans="1:11" ht="41.25" customHeight="1" x14ac:dyDescent="0.2">
      <c r="A3" s="72"/>
      <c r="C3" s="72"/>
      <c r="D3" s="72"/>
      <c r="E3" s="72"/>
      <c r="F3" s="72"/>
    </row>
    <row r="4" spans="1:11" ht="22.5" customHeight="1" x14ac:dyDescent="0.2">
      <c r="A4" s="72"/>
      <c r="C4" s="72"/>
      <c r="D4" s="72"/>
      <c r="E4" s="72"/>
      <c r="F4" s="72"/>
    </row>
    <row r="5" spans="1:11" ht="31.5" customHeight="1" x14ac:dyDescent="0.35">
      <c r="A5" s="73" t="s">
        <v>293</v>
      </c>
      <c r="B5" s="73"/>
      <c r="C5" s="73"/>
      <c r="D5" s="73"/>
      <c r="E5" s="73"/>
      <c r="F5" s="73"/>
      <c r="H5" s="77" t="s">
        <v>16</v>
      </c>
    </row>
    <row r="6" spans="1:11" ht="77.25" customHeight="1" x14ac:dyDescent="0.25">
      <c r="A6" s="97" t="s">
        <v>294</v>
      </c>
      <c r="B6" s="97"/>
      <c r="C6" s="97"/>
      <c r="D6" s="97"/>
      <c r="E6" s="97"/>
      <c r="F6" s="97"/>
      <c r="G6" s="97"/>
      <c r="H6" s="97"/>
      <c r="I6" s="71"/>
      <c r="J6" s="71"/>
      <c r="K6" s="71"/>
    </row>
    <row r="7" spans="1:11" ht="9" customHeight="1" x14ac:dyDescent="0.25">
      <c r="A7" s="74"/>
      <c r="B7" s="75"/>
      <c r="C7" s="75"/>
      <c r="D7" s="75"/>
      <c r="E7" s="75"/>
      <c r="F7" s="75"/>
      <c r="G7" s="75"/>
      <c r="H7" s="75"/>
      <c r="I7" s="75"/>
      <c r="J7" s="75"/>
      <c r="K7" s="75"/>
    </row>
    <row r="8" spans="1:11" ht="20.25" x14ac:dyDescent="0.3">
      <c r="A8" s="98" t="s">
        <v>0</v>
      </c>
      <c r="B8" s="98"/>
      <c r="C8" s="98"/>
      <c r="D8" s="98"/>
      <c r="E8" s="98"/>
      <c r="F8" s="98"/>
      <c r="G8" s="98"/>
      <c r="H8" s="98"/>
      <c r="I8" s="70"/>
      <c r="J8" s="70"/>
      <c r="K8" s="70"/>
    </row>
    <row r="9" spans="1:11" ht="30.75" customHeight="1" x14ac:dyDescent="0.2">
      <c r="A9" s="95" t="s">
        <v>295</v>
      </c>
      <c r="B9" s="96"/>
      <c r="C9" s="96"/>
      <c r="D9" s="96"/>
      <c r="E9" s="96"/>
      <c r="F9" s="96"/>
      <c r="G9" s="96"/>
      <c r="H9" s="96"/>
      <c r="I9" s="70"/>
      <c r="J9" s="70"/>
      <c r="K9" s="70"/>
    </row>
    <row r="10" spans="1:11" ht="30.75" customHeight="1" x14ac:dyDescent="0.2">
      <c r="A10" s="96"/>
      <c r="B10" s="96"/>
      <c r="C10" s="96"/>
      <c r="D10" s="96"/>
      <c r="E10" s="96"/>
      <c r="F10" s="96"/>
      <c r="G10" s="96"/>
      <c r="H10" s="96"/>
      <c r="I10" s="70"/>
      <c r="J10" s="70"/>
      <c r="K10" s="70"/>
    </row>
    <row r="11" spans="1:11" ht="30.75" customHeight="1" x14ac:dyDescent="0.2">
      <c r="A11" s="96"/>
      <c r="B11" s="96"/>
      <c r="C11" s="96"/>
      <c r="D11" s="96"/>
      <c r="E11" s="96"/>
      <c r="F11" s="96"/>
      <c r="G11" s="96"/>
      <c r="H11" s="96"/>
      <c r="I11" s="70"/>
      <c r="J11" s="70"/>
      <c r="K11" s="70"/>
    </row>
    <row r="12" spans="1:11" ht="30.75" customHeight="1" x14ac:dyDescent="0.2">
      <c r="A12" s="96"/>
      <c r="B12" s="96"/>
      <c r="C12" s="96"/>
      <c r="D12" s="96"/>
      <c r="E12" s="96"/>
      <c r="F12" s="96"/>
      <c r="G12" s="96"/>
      <c r="H12" s="96"/>
      <c r="I12" s="70"/>
      <c r="J12" s="70"/>
      <c r="K12" s="70"/>
    </row>
    <row r="13" spans="1:11" ht="30.75" customHeight="1" x14ac:dyDescent="0.2">
      <c r="A13" s="96"/>
      <c r="B13" s="96"/>
      <c r="C13" s="96"/>
      <c r="D13" s="96"/>
      <c r="E13" s="96"/>
      <c r="F13" s="96"/>
      <c r="G13" s="96"/>
      <c r="H13" s="96"/>
      <c r="I13" s="70"/>
      <c r="J13" s="70"/>
      <c r="K13" s="70"/>
    </row>
    <row r="14" spans="1:11" ht="9.75" customHeight="1" x14ac:dyDescent="0.25">
      <c r="A14" s="74"/>
      <c r="B14" s="75"/>
      <c r="C14" s="75"/>
      <c r="D14" s="75"/>
      <c r="E14" s="75"/>
      <c r="F14" s="75"/>
      <c r="G14" s="75"/>
      <c r="H14" s="75"/>
      <c r="I14" s="70"/>
      <c r="J14" s="70"/>
      <c r="K14" s="70"/>
    </row>
    <row r="15" spans="1:11" ht="20.25" x14ac:dyDescent="0.3">
      <c r="A15" s="99" t="s">
        <v>1</v>
      </c>
      <c r="B15" s="99"/>
      <c r="C15" s="99"/>
      <c r="D15" s="99"/>
      <c r="E15" s="99"/>
      <c r="F15" s="99"/>
      <c r="G15" s="99"/>
      <c r="H15" s="99"/>
      <c r="I15" s="70"/>
      <c r="J15" s="70"/>
      <c r="K15" s="70"/>
    </row>
    <row r="16" spans="1:11" ht="30.75" customHeight="1" x14ac:dyDescent="0.2">
      <c r="A16" s="95" t="s">
        <v>303</v>
      </c>
      <c r="B16" s="96"/>
      <c r="C16" s="96"/>
      <c r="D16" s="96"/>
      <c r="E16" s="96"/>
      <c r="F16" s="96"/>
      <c r="G16" s="96"/>
      <c r="H16" s="96"/>
      <c r="I16" s="70"/>
      <c r="J16" s="70"/>
      <c r="K16" s="70"/>
    </row>
    <row r="17" spans="1:11" ht="30.75" customHeight="1" x14ac:dyDescent="0.2">
      <c r="A17" s="96"/>
      <c r="B17" s="96"/>
      <c r="C17" s="96"/>
      <c r="D17" s="96"/>
      <c r="E17" s="96"/>
      <c r="F17" s="96"/>
      <c r="G17" s="96"/>
      <c r="H17" s="96"/>
      <c r="I17" s="70"/>
      <c r="J17" s="70"/>
      <c r="K17" s="70"/>
    </row>
    <row r="18" spans="1:11" ht="30.75" customHeight="1" x14ac:dyDescent="0.2">
      <c r="A18" s="96"/>
      <c r="B18" s="96"/>
      <c r="C18" s="96"/>
      <c r="D18" s="96"/>
      <c r="E18" s="96"/>
      <c r="F18" s="96"/>
      <c r="G18" s="96"/>
      <c r="H18" s="96"/>
      <c r="I18" s="70"/>
      <c r="J18" s="70"/>
      <c r="K18" s="70"/>
    </row>
    <row r="19" spans="1:11" ht="7.5" customHeight="1" x14ac:dyDescent="0.25">
      <c r="A19" s="74"/>
      <c r="B19" s="75"/>
      <c r="C19" s="75"/>
      <c r="D19" s="75"/>
      <c r="E19" s="75"/>
      <c r="F19" s="75"/>
      <c r="G19" s="75"/>
      <c r="H19" s="75"/>
      <c r="I19" s="70"/>
      <c r="J19" s="70"/>
      <c r="K19" s="70"/>
    </row>
    <row r="20" spans="1:11" ht="20.25" x14ac:dyDescent="0.3">
      <c r="A20" s="100" t="s">
        <v>2</v>
      </c>
      <c r="B20" s="100"/>
      <c r="C20" s="100"/>
      <c r="D20" s="100"/>
      <c r="E20" s="100"/>
      <c r="F20" s="100"/>
      <c r="G20" s="100"/>
      <c r="H20" s="100"/>
      <c r="I20" s="70"/>
      <c r="J20" s="70"/>
      <c r="K20" s="70"/>
    </row>
    <row r="21" spans="1:11" ht="30.75" customHeight="1" x14ac:dyDescent="0.2">
      <c r="A21" s="95" t="s">
        <v>299</v>
      </c>
      <c r="B21" s="96"/>
      <c r="C21" s="96"/>
      <c r="D21" s="96"/>
      <c r="E21" s="96"/>
      <c r="F21" s="96"/>
      <c r="G21" s="96"/>
      <c r="H21" s="96"/>
      <c r="I21" s="70"/>
      <c r="J21" s="70"/>
      <c r="K21" s="70"/>
    </row>
    <row r="22" spans="1:11" ht="82.5" customHeight="1" x14ac:dyDescent="0.2">
      <c r="A22" s="96"/>
      <c r="B22" s="96"/>
      <c r="C22" s="96"/>
      <c r="D22" s="96"/>
      <c r="E22" s="96"/>
      <c r="F22" s="96"/>
      <c r="G22" s="96"/>
      <c r="H22" s="96"/>
      <c r="I22" s="70"/>
      <c r="J22" s="70"/>
      <c r="K22" s="70"/>
    </row>
    <row r="23" spans="1:11" ht="10.5" customHeight="1" x14ac:dyDescent="0.25">
      <c r="A23" s="76"/>
      <c r="B23" s="76"/>
      <c r="C23" s="76"/>
      <c r="D23" s="76"/>
      <c r="E23" s="76"/>
      <c r="F23" s="76"/>
      <c r="G23" s="76"/>
      <c r="H23" s="76"/>
      <c r="I23" s="70"/>
      <c r="J23" s="70"/>
      <c r="K23" s="70"/>
    </row>
    <row r="24" spans="1:11" ht="20.25" x14ac:dyDescent="0.3">
      <c r="A24" s="94" t="s">
        <v>304</v>
      </c>
      <c r="B24" s="94"/>
      <c r="C24" s="94"/>
      <c r="D24" s="94"/>
      <c r="E24" s="94"/>
      <c r="F24" s="94"/>
      <c r="G24" s="94"/>
      <c r="H24" s="94"/>
      <c r="I24" s="70"/>
      <c r="J24" s="70"/>
      <c r="K24" s="70"/>
    </row>
    <row r="25" spans="1:11" x14ac:dyDescent="0.2">
      <c r="A25" s="95" t="s">
        <v>366</v>
      </c>
      <c r="B25" s="96"/>
      <c r="C25" s="96"/>
      <c r="D25" s="96"/>
      <c r="E25" s="96"/>
      <c r="F25" s="96"/>
      <c r="G25" s="96"/>
      <c r="H25" s="96"/>
    </row>
    <row r="26" spans="1:11" ht="27" customHeight="1" x14ac:dyDescent="0.2">
      <c r="A26" s="96"/>
      <c r="B26" s="96"/>
      <c r="C26" s="96"/>
      <c r="D26" s="96"/>
      <c r="E26" s="96"/>
      <c r="F26" s="96"/>
      <c r="G26" s="96"/>
      <c r="H26" s="96"/>
      <c r="I26" s="81"/>
      <c r="J26" s="81"/>
      <c r="K26" s="81"/>
    </row>
    <row r="27" spans="1:11" ht="23.25" x14ac:dyDescent="0.35">
      <c r="A27" s="63"/>
    </row>
    <row r="28" spans="1:11" x14ac:dyDescent="0.2">
      <c r="A28" s="81"/>
      <c r="B28" s="81"/>
      <c r="C28" s="81"/>
      <c r="D28" s="81"/>
      <c r="E28" s="81"/>
      <c r="F28" s="81"/>
      <c r="G28" s="81"/>
      <c r="H28" s="81"/>
      <c r="I28" s="81"/>
      <c r="J28" s="81"/>
      <c r="K28" s="81"/>
    </row>
    <row r="29" spans="1:11" ht="23.25" x14ac:dyDescent="0.35">
      <c r="A29" s="63"/>
    </row>
    <row r="30" spans="1:11" x14ac:dyDescent="0.2">
      <c r="A30" s="81"/>
      <c r="B30" s="82"/>
      <c r="C30" s="82"/>
      <c r="D30" s="82"/>
      <c r="E30" s="82"/>
      <c r="F30" s="82"/>
      <c r="G30" s="82"/>
      <c r="H30" s="82"/>
      <c r="I30" s="82"/>
      <c r="J30" s="82"/>
      <c r="K30" s="82"/>
    </row>
  </sheetData>
  <mergeCells count="9">
    <mergeCell ref="A24:H24"/>
    <mergeCell ref="A25:H26"/>
    <mergeCell ref="A21:H22"/>
    <mergeCell ref="A6:H6"/>
    <mergeCell ref="A8:H8"/>
    <mergeCell ref="A9:H13"/>
    <mergeCell ref="A15:H15"/>
    <mergeCell ref="A16:H18"/>
    <mergeCell ref="A20:H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81FAB-9A27-4EAB-A57D-A70D6F4AEE61}">
  <sheetPr>
    <tabColor rgb="FFF0C419"/>
    <pageSetUpPr fitToPage="1"/>
  </sheetPr>
  <dimension ref="A1:P60"/>
  <sheetViews>
    <sheetView tabSelected="1" view="pageBreakPreview" zoomScaleNormal="100" zoomScaleSheetLayoutView="100" workbookViewId="0">
      <selection activeCell="G9" sqref="G9"/>
    </sheetView>
  </sheetViews>
  <sheetFormatPr defaultRowHeight="12.75" x14ac:dyDescent="0.2"/>
  <cols>
    <col min="1" max="1" width="30.42578125" customWidth="1"/>
    <col min="2" max="2" width="21" customWidth="1"/>
    <col min="3" max="3" width="19.5703125" customWidth="1"/>
    <col min="4" max="4" width="15.42578125" customWidth="1"/>
    <col min="15" max="15" width="12.140625" customWidth="1"/>
    <col min="22" max="22" width="9.28515625" customWidth="1"/>
  </cols>
  <sheetData>
    <row r="1" spans="1:12" ht="24.95" customHeight="1" x14ac:dyDescent="0.4">
      <c r="A1" s="17" t="s">
        <v>3</v>
      </c>
      <c r="B1" s="64">
        <v>45832</v>
      </c>
      <c r="G1" s="38" t="s">
        <v>421</v>
      </c>
    </row>
    <row r="2" spans="1:12" ht="26.25" x14ac:dyDescent="0.4">
      <c r="A2" s="17" t="s">
        <v>4</v>
      </c>
      <c r="B2" s="24" t="s">
        <v>16</v>
      </c>
      <c r="D2" s="62"/>
    </row>
    <row r="3" spans="1:12" ht="26.25" x14ac:dyDescent="0.4">
      <c r="A3" s="17" t="s">
        <v>6</v>
      </c>
      <c r="B3" s="17" t="s">
        <v>7</v>
      </c>
      <c r="D3" s="62"/>
    </row>
    <row r="5" spans="1:12" ht="29.1" customHeight="1" x14ac:dyDescent="0.4">
      <c r="A5" s="101" t="s">
        <v>8</v>
      </c>
      <c r="B5" s="101"/>
      <c r="C5" s="101"/>
      <c r="D5" s="101"/>
      <c r="E5" s="14"/>
      <c r="K5" s="14"/>
      <c r="L5" s="14"/>
    </row>
    <row r="6" spans="1:12" ht="44.1" customHeight="1" x14ac:dyDescent="0.35">
      <c r="A6" s="21" t="s">
        <v>9</v>
      </c>
      <c r="B6" s="22" t="s">
        <v>10</v>
      </c>
      <c r="C6" s="37" t="s">
        <v>11</v>
      </c>
      <c r="D6" s="23" t="s">
        <v>12</v>
      </c>
      <c r="E6" s="14"/>
      <c r="F6" s="14"/>
      <c r="G6" s="14"/>
      <c r="H6" s="14"/>
      <c r="I6" s="14"/>
      <c r="J6" s="14"/>
      <c r="K6" s="14"/>
      <c r="L6" s="14"/>
    </row>
    <row r="7" spans="1:12" ht="18" x14ac:dyDescent="0.25">
      <c r="A7" s="15" t="s">
        <v>13</v>
      </c>
      <c r="B7" s="18">
        <f>IF($B$3="All",COUNTIFS(Lifting_Incidents[Month-Year],A7,Lifting_Incidents[Crane? (Y/N)],"Yes"),COUNTIFS(Lifting_Incidents[Month-Year],A7,Lifting_Incidents[Crane? (Y/N)],"Yes",Lifting_Incidents[Region/District],Summary!$B$3))</f>
        <v>19</v>
      </c>
      <c r="C7" s="19">
        <f>IF($B$3="All",COUNTIFS(Lifting_Incidents[Month-Year],A7,Lifting_Incidents[Other Lifting Device? (Y/N)],"Yes"),COUNTIFS(Lifting_Incidents[Month-Year],A7,Lifting_Incidents[Other Lifting Device? (Y/N)],"Yes",Lifting_Incidents[Region/District],Summary!$B$3))</f>
        <v>6</v>
      </c>
      <c r="D7" s="20">
        <f>SUM(B7:C7)</f>
        <v>25</v>
      </c>
      <c r="F7" s="11"/>
    </row>
    <row r="8" spans="1:12" ht="18" x14ac:dyDescent="0.25">
      <c r="A8" s="16" t="s">
        <v>14</v>
      </c>
      <c r="B8" s="18">
        <f>IF($B$3="All",COUNTIFS(Lifting_Incidents[Month-Year],A8,Lifting_Incidents[Crane? (Y/N)],"Yes"),COUNTIFS(Lifting_Incidents[Month-Year],A8,Lifting_Incidents[Crane? (Y/N)],"Yes",Lifting_Incidents[Region/District],Summary!$B$3))</f>
        <v>25</v>
      </c>
      <c r="C8" s="19">
        <f>IF($B$3="All",COUNTIFS(Lifting_Incidents[Month-Year],A8,Lifting_Incidents[Other Lifting Device? (Y/N)],"Yes"),COUNTIFS(Lifting_Incidents[Month-Year],A8,Lifting_Incidents[Other Lifting Device? (Y/N)],"Yes",Lifting_Incidents[Region/District],Summary!$B$3))</f>
        <v>11</v>
      </c>
      <c r="D8" s="20">
        <f t="shared" ref="D8:D18" si="0">SUM(B8:C8)</f>
        <v>36</v>
      </c>
    </row>
    <row r="9" spans="1:12" ht="18" x14ac:dyDescent="0.25">
      <c r="A9" s="16" t="s">
        <v>5</v>
      </c>
      <c r="B9" s="18">
        <f>IF($B$3="All",COUNTIFS(Lifting_Incidents[Month-Year],A9,Lifting_Incidents[Crane? (Y/N)],"Yes"),COUNTIFS(Lifting_Incidents[Month-Year],A9,Lifting_Incidents[Crane? (Y/N)],"Yes",Lifting_Incidents[Region/District],Summary!$B$3))</f>
        <v>26</v>
      </c>
      <c r="C9" s="19">
        <f>IF($B$3="All",COUNTIFS(Lifting_Incidents[Month-Year],A9,Lifting_Incidents[Other Lifting Device? (Y/N)],"Yes"),COUNTIFS(Lifting_Incidents[Month-Year],A9,Lifting_Incidents[Other Lifting Device? (Y/N)],"Yes",Lifting_Incidents[Region/District],Summary!$B$3))</f>
        <v>12</v>
      </c>
      <c r="D9" s="20">
        <f t="shared" si="0"/>
        <v>38</v>
      </c>
    </row>
    <row r="10" spans="1:12" ht="18" x14ac:dyDescent="0.25">
      <c r="A10" s="16" t="s">
        <v>15</v>
      </c>
      <c r="B10" s="18">
        <f>IF($B$3="All",COUNTIFS(Lifting_Incidents[Month-Year],A10,Lifting_Incidents[Crane? (Y/N)],"Yes"),COUNTIFS(Lifting_Incidents[Month-Year],A10,Lifting_Incidents[Crane? (Y/N)],"Yes",Lifting_Incidents[Region/District],Summary!$B$3))</f>
        <v>30</v>
      </c>
      <c r="C10" s="19">
        <f>IF($B$3="All",COUNTIFS(Lifting_Incidents[Month-Year],A10,Lifting_Incidents[Other Lifting Device? (Y/N)],"Yes"),COUNTIFS(Lifting_Incidents[Month-Year],A10,Lifting_Incidents[Other Lifting Device? (Y/N)],"Yes",Lifting_Incidents[Region/District],Summary!$B$3))</f>
        <v>4</v>
      </c>
      <c r="D10" s="20">
        <f t="shared" si="0"/>
        <v>34</v>
      </c>
    </row>
    <row r="11" spans="1:12" ht="18" x14ac:dyDescent="0.25">
      <c r="A11" s="26" t="s">
        <v>16</v>
      </c>
      <c r="B11" s="22">
        <f>IF($B$3="All",COUNTIFS(Lifting_Incidents[Month-Year],A11,Lifting_Incidents[Crane? (Y/N)],"Yes"),COUNTIFS(Lifting_Incidents[Month-Year],A11,Lifting_Incidents[Crane? (Y/N)],"Yes",Lifting_Incidents[Region/District],Summary!$B$3))</f>
        <v>22</v>
      </c>
      <c r="C11" s="57">
        <f>IF($B$3="All",COUNTIFS(Lifting_Incidents[Month-Year],A11,Lifting_Incidents[Other Lifting Device? (Y/N)],"Yes"),COUNTIFS(Lifting_Incidents[Month-Year],A11,Lifting_Incidents[Other Lifting Device? (Y/N)],"Yes",Lifting_Incidents[Region/District],Summary!$B$3))</f>
        <v>8</v>
      </c>
      <c r="D11" s="23">
        <f t="shared" si="0"/>
        <v>30</v>
      </c>
    </row>
    <row r="12" spans="1:12" ht="18" hidden="1" x14ac:dyDescent="0.25">
      <c r="A12" s="16" t="s">
        <v>17</v>
      </c>
      <c r="B12" s="18">
        <f>IF($B$3="All",COUNTIFS(Lifting_Incidents[Month-Year],A12,Lifting_Incidents[Crane? (Y/N)],"Yes"),COUNTIFS(Lifting_Incidents[Month-Year],A12,Lifting_Incidents[Crane? (Y/N)],"Yes",Lifting_Incidents[Region/District],Summary!$B$3))</f>
        <v>0</v>
      </c>
      <c r="C12" s="19">
        <f>IF($B$3="All",COUNTIFS(Lifting_Incidents[Month-Year],A12,Lifting_Incidents[Other Lifting Device? (Y/N)],"Yes"),COUNTIFS(Lifting_Incidents[Month-Year],A12,Lifting_Incidents[Other Lifting Device? (Y/N)],"Yes",Lifting_Incidents[Region/District],Summary!$B$3))</f>
        <v>0</v>
      </c>
      <c r="D12" s="20">
        <f t="shared" si="0"/>
        <v>0</v>
      </c>
    </row>
    <row r="13" spans="1:12" ht="18" hidden="1" x14ac:dyDescent="0.25">
      <c r="A13" s="16" t="s">
        <v>18</v>
      </c>
      <c r="B13" s="18">
        <f>IF($B$3="All",COUNTIFS(Lifting_Incidents[Month-Year],A13,Lifting_Incidents[Crane? (Y/N)],"Yes"),COUNTIFS(Lifting_Incidents[Month-Year],A13,Lifting_Incidents[Crane? (Y/N)],"Yes",Lifting_Incidents[Region/District],Summary!$B$3))</f>
        <v>0</v>
      </c>
      <c r="C13" s="19">
        <f>IF($B$3="All",COUNTIFS(Lifting_Incidents[Month-Year],A13,Lifting_Incidents[Other Lifting Device? (Y/N)],"Yes"),COUNTIFS(Lifting_Incidents[Month-Year],A13,Lifting_Incidents[Other Lifting Device? (Y/N)],"Yes",Lifting_Incidents[Region/District],Summary!$B$3))</f>
        <v>0</v>
      </c>
      <c r="D13" s="20">
        <f t="shared" si="0"/>
        <v>0</v>
      </c>
    </row>
    <row r="14" spans="1:12" ht="18" hidden="1" x14ac:dyDescent="0.25">
      <c r="A14" s="16" t="s">
        <v>19</v>
      </c>
      <c r="B14" s="18">
        <f>IF($B$3="All",COUNTIFS(Lifting_Incidents[Month-Year],A14,Lifting_Incidents[Crane? (Y/N)],"Yes"),COUNTIFS(Lifting_Incidents[Month-Year],A14,Lifting_Incidents[Crane? (Y/N)],"Yes",Lifting_Incidents[Region/District],Summary!$B$3))</f>
        <v>0</v>
      </c>
      <c r="C14" s="19">
        <f>IF($B$3="All",COUNTIFS(Lifting_Incidents[Month-Year],A14,Lifting_Incidents[Other Lifting Device? (Y/N)],"Yes"),COUNTIFS(Lifting_Incidents[Month-Year],A14,Lifting_Incidents[Other Lifting Device? (Y/N)],"Yes",Lifting_Incidents[Region/District],Summary!$B$3))</f>
        <v>0</v>
      </c>
      <c r="D14" s="20">
        <f t="shared" si="0"/>
        <v>0</v>
      </c>
    </row>
    <row r="15" spans="1:12" ht="18" hidden="1" x14ac:dyDescent="0.25">
      <c r="A15" s="16" t="s">
        <v>20</v>
      </c>
      <c r="B15" s="18">
        <f>IF($B$3="All",COUNTIFS(Lifting_Incidents[Month-Year],A15,Lifting_Incidents[Crane? (Y/N)],"Yes"),COUNTIFS(Lifting_Incidents[Month-Year],A15,Lifting_Incidents[Crane? (Y/N)],"Yes",Lifting_Incidents[Region/District],Summary!$B$3))</f>
        <v>0</v>
      </c>
      <c r="C15" s="19">
        <f>IF($B$3="All",COUNTIFS(Lifting_Incidents[Month-Year],A15,Lifting_Incidents[Other Lifting Device? (Y/N)],"Yes"),COUNTIFS(Lifting_Incidents[Month-Year],A15,Lifting_Incidents[Other Lifting Device? (Y/N)],"Yes",Lifting_Incidents[Region/District],Summary!$B$3))</f>
        <v>0</v>
      </c>
      <c r="D15" s="20">
        <f t="shared" si="0"/>
        <v>0</v>
      </c>
    </row>
    <row r="16" spans="1:12" ht="18" hidden="1" x14ac:dyDescent="0.25">
      <c r="A16" s="16" t="s">
        <v>21</v>
      </c>
      <c r="B16" s="18">
        <f>IF($B$3="All",COUNTIFS(Lifting_Incidents[Month-Year],A16,Lifting_Incidents[Crane? (Y/N)],"Yes"),COUNTIFS(Lifting_Incidents[Month-Year],A16,Lifting_Incidents[Crane? (Y/N)],"Yes",Lifting_Incidents[Region/District],Summary!$B$3))</f>
        <v>0</v>
      </c>
      <c r="C16" s="19">
        <f>IF($B$3="All",COUNTIFS(Lifting_Incidents[Month-Year],A16,Lifting_Incidents[Other Lifting Device? (Y/N)],"Yes"),COUNTIFS(Lifting_Incidents[Month-Year],A16,Lifting_Incidents[Other Lifting Device? (Y/N)],"Yes",Lifting_Incidents[Region/District],Summary!$B$3))</f>
        <v>0</v>
      </c>
      <c r="D16" s="20">
        <f t="shared" si="0"/>
        <v>0</v>
      </c>
    </row>
    <row r="17" spans="1:16" ht="18" hidden="1" x14ac:dyDescent="0.25">
      <c r="A17" s="16" t="s">
        <v>22</v>
      </c>
      <c r="B17" s="18">
        <f>IF($B$3="All",COUNTIFS(Lifting_Incidents[Month-Year],A17,Lifting_Incidents[Crane? (Y/N)],"Yes"),COUNTIFS(Lifting_Incidents[Month-Year],A17,Lifting_Incidents[Crane? (Y/N)],"Yes",Lifting_Incidents[Region/District],Summary!$B$3))</f>
        <v>0</v>
      </c>
      <c r="C17" s="19">
        <f>IF($B$3="All",COUNTIFS(Lifting_Incidents[Month-Year],A17,Lifting_Incidents[Other Lifting Device? (Y/N)],"Yes"),COUNTIFS(Lifting_Incidents[Month-Year],A17,Lifting_Incidents[Other Lifting Device? (Y/N)],"Yes",Lifting_Incidents[Region/District],Summary!$B$3))</f>
        <v>0</v>
      </c>
      <c r="D17" s="20">
        <f t="shared" si="0"/>
        <v>0</v>
      </c>
    </row>
    <row r="18" spans="1:16" ht="18" hidden="1" x14ac:dyDescent="0.25">
      <c r="A18" s="16" t="s">
        <v>23</v>
      </c>
      <c r="B18" s="18">
        <f>IF($B$3="All",COUNTIFS(Lifting_Incidents[Month-Year],A18,Lifting_Incidents[Crane? (Y/N)],"Yes"),COUNTIFS(Lifting_Incidents[Month-Year],A18,Lifting_Incidents[Crane? (Y/N)],"Yes",Lifting_Incidents[Region/District],Summary!$B$3))</f>
        <v>0</v>
      </c>
      <c r="C18" s="19">
        <f>IF($B$3="All",COUNTIFS(Lifting_Incidents[Month-Year],A18,Lifting_Incidents[Other Lifting Device? (Y/N)],"Yes"),COUNTIFS(Lifting_Incidents[Month-Year],A18,Lifting_Incidents[Other Lifting Device? (Y/N)],"Yes",Lifting_Incidents[Region/District],Summary!$B$3))</f>
        <v>0</v>
      </c>
      <c r="D18" s="20">
        <f t="shared" si="0"/>
        <v>0</v>
      </c>
    </row>
    <row r="20" spans="1:16" ht="23.25" x14ac:dyDescent="0.3">
      <c r="A20" s="30" t="s">
        <v>24</v>
      </c>
      <c r="D20" s="30" t="s">
        <v>25</v>
      </c>
      <c r="J20" s="30" t="s">
        <v>26</v>
      </c>
      <c r="P20" s="30" t="s">
        <v>27</v>
      </c>
    </row>
    <row r="40" spans="1:13" x14ac:dyDescent="0.2">
      <c r="A40" s="28" t="s">
        <v>28</v>
      </c>
      <c r="B40" s="11"/>
      <c r="C40" s="11"/>
      <c r="D40" s="11"/>
      <c r="E40" s="11"/>
      <c r="F40" s="11"/>
      <c r="G40" s="11"/>
      <c r="H40" s="11"/>
      <c r="I40" s="11"/>
      <c r="J40" s="11"/>
      <c r="K40" s="11"/>
      <c r="L40" s="11"/>
      <c r="M40" s="11"/>
    </row>
    <row r="41" spans="1:13" x14ac:dyDescent="0.2">
      <c r="A41" s="11"/>
      <c r="B41" s="40" t="s">
        <v>29</v>
      </c>
      <c r="C41" s="11"/>
      <c r="D41" s="11"/>
      <c r="E41" s="11"/>
      <c r="F41" s="11"/>
      <c r="G41" s="11"/>
      <c r="H41" s="11"/>
      <c r="I41" s="11"/>
      <c r="J41" s="11"/>
      <c r="K41" s="11"/>
      <c r="L41" s="11"/>
      <c r="M41" s="11"/>
    </row>
    <row r="42" spans="1:13" x14ac:dyDescent="0.2">
      <c r="A42" s="11"/>
      <c r="B42" s="40" t="s">
        <v>30</v>
      </c>
      <c r="C42" s="11"/>
      <c r="D42" s="11"/>
      <c r="E42" s="11"/>
      <c r="F42" s="11"/>
      <c r="G42" s="11"/>
      <c r="H42" s="11"/>
      <c r="I42" s="11"/>
      <c r="J42" s="11"/>
      <c r="K42" s="11"/>
      <c r="L42" s="11"/>
      <c r="M42" s="11"/>
    </row>
    <row r="43" spans="1:13" x14ac:dyDescent="0.2">
      <c r="A43" s="11"/>
      <c r="B43" s="40" t="s">
        <v>296</v>
      </c>
      <c r="C43" s="11"/>
      <c r="D43" s="11"/>
      <c r="E43" s="11"/>
      <c r="F43" s="11"/>
      <c r="G43" s="11"/>
      <c r="H43" s="11"/>
      <c r="I43" s="11"/>
      <c r="J43" s="11"/>
      <c r="K43" s="11"/>
      <c r="L43" s="11"/>
      <c r="M43" s="11"/>
    </row>
    <row r="44" spans="1:13" x14ac:dyDescent="0.2">
      <c r="B44" s="40" t="s">
        <v>31</v>
      </c>
      <c r="C44" s="11"/>
      <c r="D44" s="11"/>
      <c r="E44" s="11"/>
      <c r="F44" s="11"/>
      <c r="G44" s="11"/>
      <c r="H44" s="11"/>
      <c r="I44" s="11"/>
      <c r="J44" s="11"/>
      <c r="K44" s="11"/>
      <c r="L44" s="11"/>
      <c r="M44" s="11"/>
    </row>
    <row r="45" spans="1:13" x14ac:dyDescent="0.2">
      <c r="A45" s="11"/>
      <c r="B45" s="40" t="s">
        <v>32</v>
      </c>
      <c r="C45" s="11"/>
      <c r="D45" s="11"/>
      <c r="E45" s="11"/>
      <c r="F45" s="11"/>
      <c r="G45" s="11"/>
      <c r="H45" s="11"/>
      <c r="I45" s="11"/>
      <c r="J45" s="11"/>
      <c r="K45" s="11"/>
      <c r="L45" s="11"/>
      <c r="M45" s="11"/>
    </row>
    <row r="46" spans="1:13" x14ac:dyDescent="0.2">
      <c r="A46" s="11"/>
      <c r="B46" s="40" t="s">
        <v>33</v>
      </c>
      <c r="C46" s="11"/>
      <c r="D46" s="11"/>
      <c r="E46" s="11"/>
      <c r="F46" s="11"/>
      <c r="G46" s="11"/>
      <c r="H46" s="11"/>
      <c r="I46" s="11"/>
      <c r="J46" s="11"/>
      <c r="K46" s="11"/>
      <c r="L46" s="11"/>
      <c r="M46" s="11"/>
    </row>
    <row r="47" spans="1:13" x14ac:dyDescent="0.2">
      <c r="A47" s="11"/>
      <c r="B47" s="40" t="s">
        <v>34</v>
      </c>
      <c r="C47" s="11"/>
      <c r="D47" s="11"/>
      <c r="E47" s="11"/>
      <c r="F47" s="11"/>
      <c r="G47" s="11"/>
      <c r="H47" s="11"/>
      <c r="I47" s="11"/>
      <c r="J47" s="11"/>
      <c r="K47" s="11"/>
      <c r="L47" s="11"/>
      <c r="M47" s="11"/>
    </row>
    <row r="48" spans="1:13" x14ac:dyDescent="0.2">
      <c r="A48" s="11"/>
      <c r="B48" s="40" t="s">
        <v>35</v>
      </c>
      <c r="C48" s="11"/>
      <c r="D48" s="11"/>
      <c r="E48" s="11"/>
      <c r="F48" s="11"/>
      <c r="G48" s="11"/>
      <c r="H48" s="11"/>
      <c r="I48" s="11"/>
      <c r="J48" s="11"/>
      <c r="K48" s="11"/>
      <c r="L48" s="11"/>
      <c r="M48" s="11"/>
    </row>
    <row r="49" spans="1:13" x14ac:dyDescent="0.2">
      <c r="A49" s="41"/>
      <c r="B49" s="40" t="s">
        <v>36</v>
      </c>
      <c r="C49" s="11"/>
      <c r="D49" s="11"/>
      <c r="E49" s="11"/>
      <c r="F49" s="11"/>
      <c r="G49" s="11"/>
      <c r="H49" s="11"/>
      <c r="I49" s="11"/>
      <c r="J49" s="11"/>
      <c r="K49" s="11"/>
      <c r="L49" s="11"/>
      <c r="M49" s="11"/>
    </row>
    <row r="50" spans="1:13" x14ac:dyDescent="0.2">
      <c r="A50" s="41"/>
      <c r="B50" s="40" t="s">
        <v>37</v>
      </c>
      <c r="C50" s="11"/>
      <c r="D50" s="11"/>
      <c r="E50" s="11"/>
      <c r="F50" s="11"/>
      <c r="G50" s="11"/>
      <c r="H50" s="11"/>
      <c r="I50" s="11"/>
      <c r="J50" s="11"/>
      <c r="K50" s="11"/>
      <c r="L50" s="11"/>
      <c r="M50" s="11"/>
    </row>
    <row r="51" spans="1:13" x14ac:dyDescent="0.2">
      <c r="A51" s="41"/>
      <c r="B51" s="11"/>
      <c r="C51" s="11"/>
      <c r="D51" s="11"/>
      <c r="E51" s="11"/>
      <c r="F51" s="11"/>
      <c r="G51" s="11"/>
      <c r="H51" s="11"/>
      <c r="I51" s="11"/>
      <c r="J51" s="11"/>
      <c r="K51" s="11"/>
      <c r="L51" s="11"/>
      <c r="M51" s="11"/>
    </row>
    <row r="52" spans="1:13" x14ac:dyDescent="0.2">
      <c r="A52" s="28" t="s">
        <v>38</v>
      </c>
      <c r="B52" s="11"/>
      <c r="C52" s="11"/>
      <c r="D52" s="11"/>
      <c r="E52" s="11"/>
      <c r="F52" s="11"/>
      <c r="G52" s="11"/>
      <c r="H52" s="11"/>
      <c r="I52" s="11"/>
      <c r="J52" s="11"/>
      <c r="K52" s="11"/>
      <c r="L52" s="11"/>
      <c r="M52" s="11"/>
    </row>
    <row r="53" spans="1:13" x14ac:dyDescent="0.2">
      <c r="A53" s="11"/>
      <c r="B53" s="40" t="s">
        <v>39</v>
      </c>
      <c r="C53" s="11"/>
      <c r="D53" s="11"/>
      <c r="E53" s="11"/>
      <c r="F53" s="11"/>
      <c r="G53" s="11"/>
      <c r="H53" s="11"/>
      <c r="I53" s="11"/>
      <c r="J53" s="11"/>
      <c r="K53" s="11"/>
      <c r="L53" s="11"/>
      <c r="M53" s="11"/>
    </row>
    <row r="54" spans="1:13" x14ac:dyDescent="0.2">
      <c r="A54" s="11"/>
      <c r="B54" s="40" t="s">
        <v>40</v>
      </c>
      <c r="C54" s="11"/>
      <c r="D54" s="11"/>
      <c r="E54" s="11"/>
      <c r="F54" s="11"/>
      <c r="G54" s="11"/>
      <c r="H54" s="11"/>
      <c r="I54" s="11"/>
      <c r="J54" s="11"/>
      <c r="K54" s="11"/>
      <c r="L54" s="11"/>
      <c r="M54" s="11"/>
    </row>
    <row r="55" spans="1:13" x14ac:dyDescent="0.2">
      <c r="A55" s="11"/>
      <c r="B55" s="40" t="s">
        <v>41</v>
      </c>
      <c r="C55" s="11"/>
      <c r="D55" s="11"/>
      <c r="E55" s="11"/>
      <c r="F55" s="11"/>
      <c r="G55" s="11"/>
      <c r="H55" s="11"/>
      <c r="I55" s="11"/>
      <c r="J55" s="11"/>
      <c r="K55" s="11"/>
      <c r="L55" s="11"/>
      <c r="M55" s="11"/>
    </row>
    <row r="56" spans="1:13" x14ac:dyDescent="0.2">
      <c r="A56" s="11"/>
      <c r="B56" s="40" t="s">
        <v>42</v>
      </c>
      <c r="C56" s="11"/>
      <c r="D56" s="11"/>
      <c r="E56" s="11"/>
      <c r="F56" s="11"/>
      <c r="G56" s="11"/>
      <c r="H56" s="11"/>
      <c r="I56" s="11"/>
      <c r="J56" s="11"/>
      <c r="K56" s="11"/>
      <c r="L56" s="11"/>
      <c r="M56" s="11"/>
    </row>
    <row r="57" spans="1:13" x14ac:dyDescent="0.2">
      <c r="A57" s="11"/>
      <c r="B57" s="40" t="s">
        <v>43</v>
      </c>
      <c r="C57" s="11"/>
      <c r="D57" s="11"/>
      <c r="E57" s="11"/>
      <c r="F57" s="11"/>
      <c r="G57" s="11"/>
      <c r="H57" s="11"/>
      <c r="I57" s="11"/>
      <c r="J57" s="11"/>
      <c r="K57" s="11"/>
      <c r="L57" s="11"/>
      <c r="M57" s="11"/>
    </row>
    <row r="58" spans="1:13" x14ac:dyDescent="0.2">
      <c r="A58" s="11"/>
      <c r="B58" s="40" t="s">
        <v>44</v>
      </c>
      <c r="C58" s="11"/>
      <c r="D58" s="11"/>
      <c r="E58" s="11"/>
      <c r="F58" s="11"/>
      <c r="G58" s="11"/>
      <c r="H58" s="11"/>
      <c r="I58" s="11"/>
      <c r="J58" s="11"/>
      <c r="K58" s="11"/>
      <c r="L58" s="11"/>
      <c r="M58" s="11"/>
    </row>
    <row r="59" spans="1:13" x14ac:dyDescent="0.2">
      <c r="A59" s="11"/>
      <c r="B59" s="40" t="s">
        <v>45</v>
      </c>
      <c r="C59" s="11"/>
      <c r="D59" s="11"/>
      <c r="E59" s="11"/>
      <c r="F59" s="11"/>
      <c r="G59" s="11"/>
      <c r="H59" s="11"/>
      <c r="I59" s="11"/>
      <c r="J59" s="11"/>
      <c r="K59" s="11"/>
      <c r="L59" s="11"/>
      <c r="M59" s="11"/>
    </row>
    <row r="60" spans="1:13" x14ac:dyDescent="0.2">
      <c r="A60" s="11"/>
      <c r="B60" s="40" t="s">
        <v>297</v>
      </c>
      <c r="C60" s="11"/>
      <c r="D60" s="11"/>
      <c r="E60" s="11"/>
      <c r="F60" s="11"/>
      <c r="G60" s="11"/>
      <c r="H60" s="11"/>
      <c r="I60" s="11"/>
      <c r="J60" s="11"/>
      <c r="K60" s="11"/>
      <c r="L60" s="11"/>
      <c r="M60" s="11"/>
    </row>
  </sheetData>
  <mergeCells count="1">
    <mergeCell ref="A5:D5"/>
  </mergeCells>
  <pageMargins left="0.25" right="0.25" top="0.75" bottom="0.75" header="0.3" footer="0.3"/>
  <pageSetup scale="5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C2AB425-585E-4DC7-8C97-D848D06FC29D}">
          <x14:formula1>
            <xm:f>'Dropdown Options'!$A$2:$A$13</xm:f>
          </x14:formula1>
          <xm:sqref>B2</xm:sqref>
        </x14:dataValidation>
        <x14:dataValidation type="list" allowBlank="1" showInputMessage="1" showErrorMessage="1" xr:uid="{DDF84422-0682-442A-9882-443409A8D73F}">
          <x14:formula1>
            <xm:f>'Dropdown Options'!$B$2:$B$9</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B9BD5"/>
  </sheetPr>
  <dimension ref="A1:CY164"/>
  <sheetViews>
    <sheetView zoomScaleNormal="100" workbookViewId="0">
      <pane ySplit="1" topLeftCell="A2" activePane="bottomLeft" state="frozen"/>
      <selection pane="bottomLeft" activeCell="C168" sqref="C168"/>
    </sheetView>
  </sheetViews>
  <sheetFormatPr defaultColWidth="9.140625" defaultRowHeight="12.75" x14ac:dyDescent="0.2"/>
  <cols>
    <col min="1" max="1" width="14.42578125" style="1" customWidth="1"/>
    <col min="2" max="3" width="13.85546875" style="1" customWidth="1"/>
    <col min="4" max="4" width="17.140625" style="1" customWidth="1"/>
    <col min="5" max="5" width="39" style="3" customWidth="1"/>
    <col min="6" max="6" width="23.28515625" style="3" customWidth="1"/>
    <col min="7" max="7" width="16.85546875" style="3" bestFit="1" customWidth="1"/>
    <col min="8" max="8" width="21.140625" style="3" customWidth="1"/>
    <col min="9" max="9" width="16.5703125" style="3" bestFit="1" customWidth="1"/>
    <col min="10" max="10" width="11.42578125" style="3" customWidth="1"/>
    <col min="11" max="11" width="12.140625" style="2" customWidth="1"/>
    <col min="12" max="12" width="27.85546875" style="2" customWidth="1"/>
    <col min="13" max="16384" width="9.140625" style="1"/>
  </cols>
  <sheetData>
    <row r="1" spans="1:103" s="5" customFormat="1" ht="22.5" x14ac:dyDescent="0.2">
      <c r="A1" s="78" t="s">
        <v>46</v>
      </c>
      <c r="B1" s="79" t="s">
        <v>47</v>
      </c>
      <c r="C1" s="79" t="s">
        <v>48</v>
      </c>
      <c r="D1" s="78" t="s">
        <v>49</v>
      </c>
      <c r="E1" s="80" t="s">
        <v>50</v>
      </c>
      <c r="F1" s="80" t="s">
        <v>51</v>
      </c>
      <c r="G1" s="80" t="s">
        <v>52</v>
      </c>
      <c r="H1" s="80" t="s">
        <v>53</v>
      </c>
      <c r="I1" s="80" t="s">
        <v>54</v>
      </c>
      <c r="J1" s="79" t="s">
        <v>55</v>
      </c>
      <c r="K1" s="79" t="s">
        <v>56</v>
      </c>
      <c r="L1" s="79" t="s">
        <v>57</v>
      </c>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row>
    <row r="2" spans="1:103" ht="63.75" x14ac:dyDescent="0.2">
      <c r="A2" s="58" t="str">
        <f>IF(Lifting_Incidents[[#This Row],[Date]]="","",TEXT(B2, "mmmm yyyy"))</f>
        <v>January 2025</v>
      </c>
      <c r="B2" s="48">
        <v>45659</v>
      </c>
      <c r="C2" s="48" t="s">
        <v>58</v>
      </c>
      <c r="D2" s="13" t="s">
        <v>59</v>
      </c>
      <c r="E2" s="9" t="s">
        <v>60</v>
      </c>
      <c r="F2" s="8" t="s">
        <v>61</v>
      </c>
      <c r="G2" s="8" t="s">
        <v>62</v>
      </c>
      <c r="H2" s="8" t="s">
        <v>63</v>
      </c>
      <c r="I2" s="8" t="s">
        <v>64</v>
      </c>
      <c r="J2" s="8" t="s">
        <v>64</v>
      </c>
      <c r="K2" s="8" t="s">
        <v>65</v>
      </c>
      <c r="L2" s="8"/>
    </row>
    <row r="3" spans="1:103" ht="63.75" x14ac:dyDescent="0.2">
      <c r="A3" s="58" t="str">
        <f>IF(Lifting_Incidents[[#This Row],[Date]]="","",TEXT(B3, "mmmm yyyy"))</f>
        <v>January 2025</v>
      </c>
      <c r="B3" s="48">
        <v>45661</v>
      </c>
      <c r="C3" s="48" t="s">
        <v>66</v>
      </c>
      <c r="D3" s="13" t="s">
        <v>67</v>
      </c>
      <c r="E3" s="9" t="s">
        <v>68</v>
      </c>
      <c r="F3" s="8" t="s">
        <v>69</v>
      </c>
      <c r="G3" s="8" t="s">
        <v>70</v>
      </c>
      <c r="H3" s="8" t="s">
        <v>71</v>
      </c>
      <c r="I3" s="8" t="s">
        <v>64</v>
      </c>
      <c r="J3" s="8" t="s">
        <v>65</v>
      </c>
      <c r="K3" s="8" t="s">
        <v>64</v>
      </c>
      <c r="L3" s="8" t="s">
        <v>72</v>
      </c>
    </row>
    <row r="4" spans="1:103" ht="51" x14ac:dyDescent="0.2">
      <c r="A4" s="58" t="str">
        <f>IF(Lifting_Incidents[[#This Row],[Date]]="","",TEXT(B4, "mmmm yyyy"))</f>
        <v>January 2025</v>
      </c>
      <c r="B4" s="48">
        <v>45661</v>
      </c>
      <c r="C4" s="48" t="s">
        <v>58</v>
      </c>
      <c r="D4" s="13" t="s">
        <v>59</v>
      </c>
      <c r="E4" s="9" t="s">
        <v>73</v>
      </c>
      <c r="F4" s="8" t="s">
        <v>74</v>
      </c>
      <c r="G4" s="8" t="s">
        <v>75</v>
      </c>
      <c r="H4" s="8" t="s">
        <v>71</v>
      </c>
      <c r="I4" s="8" t="s">
        <v>65</v>
      </c>
      <c r="J4" s="8" t="s">
        <v>64</v>
      </c>
      <c r="K4" s="8" t="s">
        <v>65</v>
      </c>
      <c r="L4" s="8"/>
    </row>
    <row r="5" spans="1:103" ht="38.25" x14ac:dyDescent="0.2">
      <c r="A5" s="58" t="str">
        <f>IF(Lifting_Incidents[[#This Row],[Date]]="","",TEXT(B5, "mmmm yyyy"))</f>
        <v>January 2025</v>
      </c>
      <c r="B5" s="48">
        <v>45663</v>
      </c>
      <c r="C5" s="48" t="s">
        <v>58</v>
      </c>
      <c r="D5" s="13" t="s">
        <v>76</v>
      </c>
      <c r="E5" s="9" t="s">
        <v>77</v>
      </c>
      <c r="F5" s="8" t="s">
        <v>95</v>
      </c>
      <c r="G5" s="8" t="s">
        <v>78</v>
      </c>
      <c r="H5" s="8" t="s">
        <v>79</v>
      </c>
      <c r="I5" s="8" t="s">
        <v>65</v>
      </c>
      <c r="J5" s="8" t="s">
        <v>64</v>
      </c>
      <c r="K5" s="8" t="s">
        <v>65</v>
      </c>
      <c r="L5" s="8"/>
    </row>
    <row r="6" spans="1:103" ht="76.5" x14ac:dyDescent="0.2">
      <c r="A6" s="58" t="str">
        <f>IF(Lifting_Incidents[[#This Row],[Date]]="","",TEXT(B6, "mmmm yyyy"))</f>
        <v>January 2025</v>
      </c>
      <c r="B6" s="48">
        <v>45668</v>
      </c>
      <c r="C6" s="48" t="s">
        <v>58</v>
      </c>
      <c r="D6" s="13" t="s">
        <v>59</v>
      </c>
      <c r="E6" s="9" t="s">
        <v>80</v>
      </c>
      <c r="F6" s="8" t="s">
        <v>69</v>
      </c>
      <c r="G6" s="8" t="s">
        <v>81</v>
      </c>
      <c r="H6" s="8" t="s">
        <v>79</v>
      </c>
      <c r="I6" s="8" t="s">
        <v>64</v>
      </c>
      <c r="J6" s="8" t="s">
        <v>64</v>
      </c>
      <c r="K6" s="8" t="s">
        <v>65</v>
      </c>
      <c r="L6" s="8"/>
    </row>
    <row r="7" spans="1:103" ht="127.5" x14ac:dyDescent="0.2">
      <c r="A7" s="58" t="str">
        <f>IF(Lifting_Incidents[[#This Row],[Date]]="","",TEXT(B7, "mmmm yyyy"))</f>
        <v>January 2025</v>
      </c>
      <c r="B7" s="48">
        <v>45673</v>
      </c>
      <c r="C7" s="48" t="s">
        <v>82</v>
      </c>
      <c r="D7" s="13" t="s">
        <v>59</v>
      </c>
      <c r="E7" s="9" t="s">
        <v>83</v>
      </c>
      <c r="F7" s="8" t="s">
        <v>61</v>
      </c>
      <c r="G7" s="8" t="s">
        <v>81</v>
      </c>
      <c r="H7" s="8" t="s">
        <v>79</v>
      </c>
      <c r="I7" s="8" t="s">
        <v>65</v>
      </c>
      <c r="J7" s="8" t="s">
        <v>64</v>
      </c>
      <c r="K7" s="8" t="s">
        <v>65</v>
      </c>
      <c r="L7" s="8"/>
    </row>
    <row r="8" spans="1:103" ht="76.5" x14ac:dyDescent="0.2">
      <c r="A8" s="58" t="str">
        <f>IF(Lifting_Incidents[[#This Row],[Date]]="","",TEXT(B8, "mmmm yyyy"))</f>
        <v>January 2025</v>
      </c>
      <c r="B8" s="48">
        <v>45673</v>
      </c>
      <c r="C8" s="48" t="s">
        <v>58</v>
      </c>
      <c r="D8" s="13" t="s">
        <v>76</v>
      </c>
      <c r="E8" s="9" t="s">
        <v>84</v>
      </c>
      <c r="F8" s="8" t="s">
        <v>85</v>
      </c>
      <c r="G8" s="8" t="s">
        <v>86</v>
      </c>
      <c r="H8" s="8" t="s">
        <v>71</v>
      </c>
      <c r="I8" s="8" t="s">
        <v>64</v>
      </c>
      <c r="J8" s="8" t="s">
        <v>65</v>
      </c>
      <c r="K8" s="8" t="s">
        <v>64</v>
      </c>
      <c r="L8" s="8" t="s">
        <v>87</v>
      </c>
    </row>
    <row r="9" spans="1:103" ht="63.75" x14ac:dyDescent="0.2">
      <c r="A9" s="58" t="str">
        <f>IF(Lifting_Incidents[[#This Row],[Date]]="","",TEXT(B9, "mmmm yyyy"))</f>
        <v>January 2025</v>
      </c>
      <c r="B9" s="48">
        <v>45673</v>
      </c>
      <c r="C9" s="48" t="s">
        <v>58</v>
      </c>
      <c r="D9" s="13" t="s">
        <v>76</v>
      </c>
      <c r="E9" s="9" t="s">
        <v>88</v>
      </c>
      <c r="F9" s="8" t="s">
        <v>85</v>
      </c>
      <c r="G9" s="8" t="s">
        <v>89</v>
      </c>
      <c r="H9" s="8" t="s">
        <v>90</v>
      </c>
      <c r="I9" s="8" t="s">
        <v>65</v>
      </c>
      <c r="J9" s="8" t="s">
        <v>64</v>
      </c>
      <c r="K9" s="8" t="s">
        <v>65</v>
      </c>
      <c r="L9" s="8"/>
    </row>
    <row r="10" spans="1:103" ht="63.75" x14ac:dyDescent="0.2">
      <c r="A10" s="58" t="str">
        <f>IF(Lifting_Incidents[[#This Row],[Date]]="","",TEXT(B10, "mmmm yyyy"))</f>
        <v>January 2025</v>
      </c>
      <c r="B10" s="48">
        <v>45673</v>
      </c>
      <c r="C10" s="48" t="s">
        <v>58</v>
      </c>
      <c r="D10" s="13" t="s">
        <v>76</v>
      </c>
      <c r="E10" s="9" t="s">
        <v>91</v>
      </c>
      <c r="F10" s="8" t="s">
        <v>69</v>
      </c>
      <c r="G10" s="8" t="s">
        <v>92</v>
      </c>
      <c r="H10" s="8" t="s">
        <v>93</v>
      </c>
      <c r="I10" s="8" t="s">
        <v>64</v>
      </c>
      <c r="J10" s="8" t="s">
        <v>64</v>
      </c>
      <c r="K10" s="8" t="s">
        <v>65</v>
      </c>
      <c r="L10" s="8"/>
    </row>
    <row r="11" spans="1:103" ht="89.25" x14ac:dyDescent="0.2">
      <c r="A11" s="58" t="str">
        <f>IF(Lifting_Incidents[[#This Row],[Date]]="","",TEXT(B11, "mmmm yyyy"))</f>
        <v>January 2025</v>
      </c>
      <c r="B11" s="48">
        <v>45674</v>
      </c>
      <c r="C11" s="48" t="s">
        <v>82</v>
      </c>
      <c r="D11" s="13" t="s">
        <v>76</v>
      </c>
      <c r="E11" s="9" t="s">
        <v>94</v>
      </c>
      <c r="F11" s="8" t="s">
        <v>95</v>
      </c>
      <c r="G11" s="8" t="s">
        <v>96</v>
      </c>
      <c r="H11" s="8" t="s">
        <v>71</v>
      </c>
      <c r="I11" s="8" t="s">
        <v>64</v>
      </c>
      <c r="J11" s="8" t="s">
        <v>64</v>
      </c>
      <c r="K11" s="8" t="s">
        <v>65</v>
      </c>
      <c r="L11" s="8"/>
    </row>
    <row r="12" spans="1:103" ht="38.25" x14ac:dyDescent="0.2">
      <c r="A12" s="58" t="str">
        <f>IF(Lifting_Incidents[[#This Row],[Date]]="","",TEXT(B12, "mmmm yyyy"))</f>
        <v>January 2025</v>
      </c>
      <c r="B12" s="48">
        <v>45674</v>
      </c>
      <c r="C12" s="48" t="s">
        <v>82</v>
      </c>
      <c r="D12" s="13" t="s">
        <v>76</v>
      </c>
      <c r="E12" s="9" t="s">
        <v>97</v>
      </c>
      <c r="F12" s="8" t="s">
        <v>61</v>
      </c>
      <c r="G12" s="8" t="s">
        <v>98</v>
      </c>
      <c r="H12" s="8" t="s">
        <v>79</v>
      </c>
      <c r="I12" s="8" t="s">
        <v>65</v>
      </c>
      <c r="J12" s="8" t="s">
        <v>64</v>
      </c>
      <c r="K12" s="8" t="s">
        <v>65</v>
      </c>
      <c r="L12" s="8"/>
    </row>
    <row r="13" spans="1:103" ht="76.5" x14ac:dyDescent="0.2">
      <c r="A13" s="58" t="str">
        <f>IF(Lifting_Incidents[[#This Row],[Date]]="","",TEXT(B13, "mmmm yyyy"))</f>
        <v>January 2025</v>
      </c>
      <c r="B13" s="48">
        <v>45675</v>
      </c>
      <c r="C13" s="48" t="s">
        <v>99</v>
      </c>
      <c r="D13" s="13" t="s">
        <v>76</v>
      </c>
      <c r="E13" s="9" t="s">
        <v>100</v>
      </c>
      <c r="F13" s="8" t="s">
        <v>61</v>
      </c>
      <c r="G13" s="8" t="s">
        <v>101</v>
      </c>
      <c r="H13" s="8" t="s">
        <v>102</v>
      </c>
      <c r="I13" s="8" t="s">
        <v>65</v>
      </c>
      <c r="J13" s="8" t="s">
        <v>64</v>
      </c>
      <c r="K13" s="8" t="s">
        <v>65</v>
      </c>
      <c r="L13" s="8"/>
    </row>
    <row r="14" spans="1:103" ht="127.5" x14ac:dyDescent="0.2">
      <c r="A14" s="59" t="str">
        <f>IF(Lifting_Incidents[[#This Row],[Date]]="","",TEXT(B14, "mmmm yyyy"))</f>
        <v>January 2025</v>
      </c>
      <c r="B14" s="48">
        <v>45676</v>
      </c>
      <c r="C14" s="48" t="s">
        <v>66</v>
      </c>
      <c r="D14" s="52" t="s">
        <v>59</v>
      </c>
      <c r="E14" s="9" t="s">
        <v>103</v>
      </c>
      <c r="F14" s="6" t="s">
        <v>61</v>
      </c>
      <c r="G14" s="8" t="s">
        <v>105</v>
      </c>
      <c r="H14" s="6" t="s">
        <v>71</v>
      </c>
      <c r="I14" s="8" t="s">
        <v>64</v>
      </c>
      <c r="J14" s="8" t="s">
        <v>64</v>
      </c>
      <c r="K14" s="8" t="s">
        <v>65</v>
      </c>
      <c r="L14" s="6"/>
    </row>
    <row r="15" spans="1:103" ht="127.5" x14ac:dyDescent="0.2">
      <c r="A15" s="59" t="str">
        <f>IF(Lifting_Incidents[[#This Row],[Date]]="","",TEXT(B15, "mmmm yyyy"))</f>
        <v>January 2025</v>
      </c>
      <c r="B15" s="48">
        <v>45679</v>
      </c>
      <c r="C15" s="48" t="s">
        <v>58</v>
      </c>
      <c r="D15" s="52" t="s">
        <v>59</v>
      </c>
      <c r="E15" s="9" t="s">
        <v>106</v>
      </c>
      <c r="F15" s="6" t="s">
        <v>69</v>
      </c>
      <c r="G15" s="8" t="s">
        <v>107</v>
      </c>
      <c r="H15" s="6" t="s">
        <v>71</v>
      </c>
      <c r="I15" s="8" t="s">
        <v>64</v>
      </c>
      <c r="J15" s="8" t="s">
        <v>65</v>
      </c>
      <c r="K15" s="8" t="s">
        <v>64</v>
      </c>
      <c r="L15" s="8" t="s">
        <v>108</v>
      </c>
    </row>
    <row r="16" spans="1:103" ht="63.75" x14ac:dyDescent="0.2">
      <c r="A16" s="59" t="str">
        <f>IF(Lifting_Incidents[[#This Row],[Date]]="","",TEXT(B16, "mmmm yyyy"))</f>
        <v>January 2025</v>
      </c>
      <c r="B16" s="48">
        <v>45679</v>
      </c>
      <c r="C16" s="48" t="s">
        <v>58</v>
      </c>
      <c r="D16" s="52" t="s">
        <v>59</v>
      </c>
      <c r="E16" s="9" t="s">
        <v>109</v>
      </c>
      <c r="F16" s="6" t="s">
        <v>110</v>
      </c>
      <c r="G16" s="8" t="s">
        <v>111</v>
      </c>
      <c r="H16" s="6" t="s">
        <v>112</v>
      </c>
      <c r="I16" s="8" t="s">
        <v>64</v>
      </c>
      <c r="J16" s="6" t="s">
        <v>64</v>
      </c>
      <c r="K16" s="6" t="s">
        <v>65</v>
      </c>
      <c r="L16" s="6"/>
    </row>
    <row r="17" spans="1:12" ht="38.25" x14ac:dyDescent="0.2">
      <c r="A17" s="59" t="str">
        <f>IF(Lifting_Incidents[[#This Row],[Date]]="","",TEXT(B17, "mmmm yyyy"))</f>
        <v>January 2025</v>
      </c>
      <c r="B17" s="48">
        <v>45680</v>
      </c>
      <c r="C17" s="48" t="s">
        <v>82</v>
      </c>
      <c r="D17" s="52" t="s">
        <v>113</v>
      </c>
      <c r="E17" s="9" t="s">
        <v>114</v>
      </c>
      <c r="F17" s="6" t="s">
        <v>61</v>
      </c>
      <c r="G17" s="8" t="s">
        <v>115</v>
      </c>
      <c r="H17" s="6" t="s">
        <v>112</v>
      </c>
      <c r="I17" s="8" t="s">
        <v>65</v>
      </c>
      <c r="J17" s="6" t="s">
        <v>64</v>
      </c>
      <c r="K17" s="6" t="s">
        <v>65</v>
      </c>
      <c r="L17" s="6"/>
    </row>
    <row r="18" spans="1:12" ht="51" x14ac:dyDescent="0.2">
      <c r="A18" s="59" t="str">
        <f>IF(Lifting_Incidents[[#This Row],[Date]]="","",TEXT(B18, "mmmm yyyy"))</f>
        <v>January 2025</v>
      </c>
      <c r="B18" s="48">
        <v>45680</v>
      </c>
      <c r="C18" s="48" t="s">
        <v>58</v>
      </c>
      <c r="D18" s="52" t="s">
        <v>76</v>
      </c>
      <c r="E18" s="9" t="s">
        <v>116</v>
      </c>
      <c r="F18" s="6" t="s">
        <v>110</v>
      </c>
      <c r="G18" s="8" t="s">
        <v>117</v>
      </c>
      <c r="H18" s="6" t="s">
        <v>79</v>
      </c>
      <c r="I18" s="8" t="s">
        <v>64</v>
      </c>
      <c r="J18" s="6" t="s">
        <v>64</v>
      </c>
      <c r="K18" s="6" t="s">
        <v>65</v>
      </c>
      <c r="L18" s="6"/>
    </row>
    <row r="19" spans="1:12" ht="63.75" x14ac:dyDescent="0.2">
      <c r="A19" s="59" t="str">
        <f>IF(Lifting_Incidents[[#This Row],[Date]]="","",TEXT(B19, "mmmm yyyy"))</f>
        <v>January 2025</v>
      </c>
      <c r="B19" s="48">
        <v>45681</v>
      </c>
      <c r="C19" s="48" t="s">
        <v>82</v>
      </c>
      <c r="D19" s="52" t="s">
        <v>59</v>
      </c>
      <c r="E19" s="9" t="s">
        <v>118</v>
      </c>
      <c r="F19" s="6" t="s">
        <v>95</v>
      </c>
      <c r="G19" s="8" t="s">
        <v>119</v>
      </c>
      <c r="H19" s="6" t="s">
        <v>112</v>
      </c>
      <c r="I19" s="8" t="s">
        <v>65</v>
      </c>
      <c r="J19" s="6" t="s">
        <v>65</v>
      </c>
      <c r="K19" s="6" t="s">
        <v>64</v>
      </c>
      <c r="L19" s="8" t="s">
        <v>120</v>
      </c>
    </row>
    <row r="20" spans="1:12" ht="63.75" x14ac:dyDescent="0.2">
      <c r="A20" s="59" t="str">
        <f>IF(Lifting_Incidents[[#This Row],[Date]]="","",TEXT(B20, "mmmm yyyy"))</f>
        <v>January 2025</v>
      </c>
      <c r="B20" s="48">
        <v>45681</v>
      </c>
      <c r="C20" s="48" t="s">
        <v>58</v>
      </c>
      <c r="D20" s="52" t="s">
        <v>59</v>
      </c>
      <c r="E20" s="9" t="s">
        <v>121</v>
      </c>
      <c r="F20" s="6" t="s">
        <v>95</v>
      </c>
      <c r="G20" s="8" t="s">
        <v>122</v>
      </c>
      <c r="H20" s="6" t="s">
        <v>63</v>
      </c>
      <c r="I20" s="8" t="s">
        <v>64</v>
      </c>
      <c r="J20" s="6" t="s">
        <v>64</v>
      </c>
      <c r="K20" s="6" t="s">
        <v>65</v>
      </c>
      <c r="L20" s="6"/>
    </row>
    <row r="21" spans="1:12" ht="51" x14ac:dyDescent="0.2">
      <c r="A21" s="59" t="str">
        <f>IF(Lifting_Incidents[[#This Row],[Date]]="","",TEXT(B21, "mmmm yyyy"))</f>
        <v>January 2025</v>
      </c>
      <c r="B21" s="48">
        <v>45682</v>
      </c>
      <c r="C21" s="48" t="s">
        <v>82</v>
      </c>
      <c r="D21" s="52" t="s">
        <v>63</v>
      </c>
      <c r="E21" s="9" t="s">
        <v>123</v>
      </c>
      <c r="F21" s="6" t="s">
        <v>124</v>
      </c>
      <c r="G21" s="8" t="s">
        <v>63</v>
      </c>
      <c r="H21" s="6" t="s">
        <v>63</v>
      </c>
      <c r="I21" s="8" t="s">
        <v>64</v>
      </c>
      <c r="J21" s="6" t="s">
        <v>65</v>
      </c>
      <c r="K21" s="6" t="s">
        <v>64</v>
      </c>
      <c r="L21" s="8" t="s">
        <v>125</v>
      </c>
    </row>
    <row r="22" spans="1:12" ht="76.5" x14ac:dyDescent="0.2">
      <c r="A22" s="59" t="str">
        <f>IF(Lifting_Incidents[[#This Row],[Date]]="","",TEXT(B22, "mmmm yyyy"))</f>
        <v>January 2025</v>
      </c>
      <c r="B22" s="48">
        <v>45682</v>
      </c>
      <c r="C22" s="48" t="s">
        <v>82</v>
      </c>
      <c r="D22" s="52" t="s">
        <v>113</v>
      </c>
      <c r="E22" s="9" t="s">
        <v>126</v>
      </c>
      <c r="F22" s="6" t="s">
        <v>74</v>
      </c>
      <c r="G22" s="8" t="s">
        <v>127</v>
      </c>
      <c r="H22" s="6" t="s">
        <v>93</v>
      </c>
      <c r="I22" s="8" t="s">
        <v>65</v>
      </c>
      <c r="J22" s="6" t="s">
        <v>64</v>
      </c>
      <c r="K22" s="6" t="s">
        <v>65</v>
      </c>
      <c r="L22" s="6"/>
    </row>
    <row r="23" spans="1:12" ht="38.25" x14ac:dyDescent="0.2">
      <c r="A23" s="59" t="str">
        <f>IF(Lifting_Incidents[[#This Row],[Date]]="","",TEXT(B23, "mmmm yyyy"))</f>
        <v>January 2025</v>
      </c>
      <c r="B23" s="48">
        <v>45683</v>
      </c>
      <c r="C23" s="48" t="s">
        <v>82</v>
      </c>
      <c r="D23" s="52" t="s">
        <v>76</v>
      </c>
      <c r="E23" s="9" t="s">
        <v>128</v>
      </c>
      <c r="F23" s="6" t="s">
        <v>95</v>
      </c>
      <c r="G23" s="8" t="s">
        <v>101</v>
      </c>
      <c r="H23" s="6" t="s">
        <v>102</v>
      </c>
      <c r="I23" s="8" t="s">
        <v>64</v>
      </c>
      <c r="J23" s="6" t="s">
        <v>64</v>
      </c>
      <c r="K23" s="6" t="s">
        <v>65</v>
      </c>
      <c r="L23" s="6"/>
    </row>
    <row r="24" spans="1:12" ht="38.25" x14ac:dyDescent="0.2">
      <c r="A24" s="65" t="str">
        <f>IF(Lifting_Incidents[[#This Row],[Date]]="","",TEXT(B24, "mmmm yyyy"))</f>
        <v>January 2025</v>
      </c>
      <c r="B24" s="48">
        <v>45686</v>
      </c>
      <c r="C24" s="48" t="s">
        <v>82</v>
      </c>
      <c r="D24" s="52" t="s">
        <v>63</v>
      </c>
      <c r="E24" s="9" t="s">
        <v>129</v>
      </c>
      <c r="F24" s="6" t="s">
        <v>130</v>
      </c>
      <c r="G24" s="8" t="s">
        <v>131</v>
      </c>
      <c r="H24" s="6" t="s">
        <v>102</v>
      </c>
      <c r="I24" s="8" t="s">
        <v>65</v>
      </c>
      <c r="J24" s="6" t="s">
        <v>65</v>
      </c>
      <c r="K24" s="6" t="s">
        <v>64</v>
      </c>
      <c r="L24" s="6" t="s">
        <v>132</v>
      </c>
    </row>
    <row r="25" spans="1:12" ht="38.25" x14ac:dyDescent="0.2">
      <c r="A25" s="59" t="str">
        <f>IF(Lifting_Incidents[[#This Row],[Date]]="","",TEXT(B25, "mmmm yyyy"))</f>
        <v>January 2025</v>
      </c>
      <c r="B25" s="48">
        <v>45688</v>
      </c>
      <c r="C25" s="48" t="s">
        <v>58</v>
      </c>
      <c r="D25" s="52" t="s">
        <v>76</v>
      </c>
      <c r="E25" s="9" t="s">
        <v>133</v>
      </c>
      <c r="F25" s="6" t="s">
        <v>104</v>
      </c>
      <c r="G25" s="8" t="s">
        <v>134</v>
      </c>
      <c r="H25" s="6" t="s">
        <v>112</v>
      </c>
      <c r="I25" s="8" t="s">
        <v>65</v>
      </c>
      <c r="J25" s="6" t="s">
        <v>64</v>
      </c>
      <c r="K25" s="6" t="s">
        <v>65</v>
      </c>
      <c r="L25" s="6"/>
    </row>
    <row r="26" spans="1:12" ht="191.25" x14ac:dyDescent="0.2">
      <c r="A26" s="59" t="str">
        <f>IF(Lifting_Incidents[[#This Row],[Date]]="","",TEXT(B26, "mmmm yyyy"))</f>
        <v>January 2025</v>
      </c>
      <c r="B26" s="48">
        <v>45688</v>
      </c>
      <c r="C26" s="48" t="s">
        <v>58</v>
      </c>
      <c r="D26" s="52" t="s">
        <v>76</v>
      </c>
      <c r="E26" s="9" t="s">
        <v>298</v>
      </c>
      <c r="F26" s="6" t="s">
        <v>69</v>
      </c>
      <c r="G26" s="8" t="s">
        <v>81</v>
      </c>
      <c r="H26" s="6" t="s">
        <v>79</v>
      </c>
      <c r="I26" s="8" t="s">
        <v>65</v>
      </c>
      <c r="J26" s="6" t="s">
        <v>64</v>
      </c>
      <c r="K26" s="6" t="s">
        <v>65</v>
      </c>
      <c r="L26" s="6"/>
    </row>
    <row r="27" spans="1:12" ht="89.25" x14ac:dyDescent="0.2">
      <c r="A27" s="59" t="str">
        <f>IF(Lifting_Incidents[[#This Row],[Date]]="","",TEXT(B27, "mmmm yyyy"))</f>
        <v>February 2025</v>
      </c>
      <c r="B27" s="48">
        <v>45690</v>
      </c>
      <c r="C27" s="48" t="s">
        <v>58</v>
      </c>
      <c r="D27" s="52" t="s">
        <v>76</v>
      </c>
      <c r="E27" s="9" t="s">
        <v>135</v>
      </c>
      <c r="F27" s="6" t="s">
        <v>61</v>
      </c>
      <c r="G27" s="8" t="s">
        <v>136</v>
      </c>
      <c r="H27" s="6" t="s">
        <v>112</v>
      </c>
      <c r="I27" s="55" t="s">
        <v>65</v>
      </c>
      <c r="J27" s="6" t="s">
        <v>64</v>
      </c>
      <c r="K27" s="6" t="s">
        <v>65</v>
      </c>
      <c r="L27" s="6"/>
    </row>
    <row r="28" spans="1:12" ht="102" x14ac:dyDescent="0.2">
      <c r="A28" s="59" t="str">
        <f>IF(Lifting_Incidents[[#This Row],[Date]]="","",TEXT(B28, "mmmm yyyy"))</f>
        <v>February 2025</v>
      </c>
      <c r="B28" s="48">
        <v>45691</v>
      </c>
      <c r="C28" s="48" t="s">
        <v>82</v>
      </c>
      <c r="D28" s="52" t="s">
        <v>76</v>
      </c>
      <c r="E28" s="9" t="s">
        <v>137</v>
      </c>
      <c r="F28" s="6" t="s">
        <v>110</v>
      </c>
      <c r="G28" s="8" t="s">
        <v>138</v>
      </c>
      <c r="H28" s="6" t="s">
        <v>112</v>
      </c>
      <c r="I28" s="8" t="s">
        <v>65</v>
      </c>
      <c r="J28" s="6" t="s">
        <v>64</v>
      </c>
      <c r="K28" s="6" t="s">
        <v>65</v>
      </c>
      <c r="L28" s="6"/>
    </row>
    <row r="29" spans="1:12" ht="89.25" x14ac:dyDescent="0.2">
      <c r="A29" s="59" t="str">
        <f>IF(Lifting_Incidents[[#This Row],[Date]]="","",TEXT(B29, "mmmm yyyy"))</f>
        <v>February 2025</v>
      </c>
      <c r="B29" s="48">
        <v>45691</v>
      </c>
      <c r="C29" s="48" t="s">
        <v>82</v>
      </c>
      <c r="D29" s="52" t="s">
        <v>76</v>
      </c>
      <c r="E29" s="7" t="s">
        <v>139</v>
      </c>
      <c r="F29" s="6" t="s">
        <v>95</v>
      </c>
      <c r="G29" s="8" t="s">
        <v>140</v>
      </c>
      <c r="H29" s="6" t="s">
        <v>63</v>
      </c>
      <c r="I29" s="55" t="s">
        <v>64</v>
      </c>
      <c r="J29" s="6" t="s">
        <v>64</v>
      </c>
      <c r="K29" s="6" t="s">
        <v>65</v>
      </c>
      <c r="L29" s="6"/>
    </row>
    <row r="30" spans="1:12" ht="127.5" x14ac:dyDescent="0.2">
      <c r="A30" s="59" t="str">
        <f>IF(Lifting_Incidents[[#This Row],[Date]]="","",TEXT(B30, "mmmm yyyy"))</f>
        <v>February 2025</v>
      </c>
      <c r="B30" s="48">
        <v>45692</v>
      </c>
      <c r="C30" s="48" t="s">
        <v>82</v>
      </c>
      <c r="D30" s="52" t="s">
        <v>59</v>
      </c>
      <c r="E30" s="9" t="s">
        <v>141</v>
      </c>
      <c r="F30" s="8" t="s">
        <v>130</v>
      </c>
      <c r="G30" s="54" t="s">
        <v>142</v>
      </c>
      <c r="H30" s="6" t="s">
        <v>71</v>
      </c>
      <c r="I30" s="8" t="s">
        <v>65</v>
      </c>
      <c r="J30" s="6" t="s">
        <v>65</v>
      </c>
      <c r="K30" s="6" t="s">
        <v>64</v>
      </c>
      <c r="L30" s="53" t="s">
        <v>143</v>
      </c>
    </row>
    <row r="31" spans="1:12" ht="102" x14ac:dyDescent="0.2">
      <c r="A31" s="59" t="str">
        <f>IF(Lifting_Incidents[[#This Row],[Date]]="","",TEXT(B31, "mmmm yyyy"))</f>
        <v>February 2025</v>
      </c>
      <c r="B31" s="48">
        <v>45692</v>
      </c>
      <c r="C31" s="48" t="s">
        <v>99</v>
      </c>
      <c r="D31" s="52" t="s">
        <v>76</v>
      </c>
      <c r="E31" s="7" t="s">
        <v>144</v>
      </c>
      <c r="F31" s="6" t="s">
        <v>104</v>
      </c>
      <c r="G31" s="53" t="s">
        <v>145</v>
      </c>
      <c r="H31" s="6" t="s">
        <v>146</v>
      </c>
      <c r="I31" s="8" t="s">
        <v>65</v>
      </c>
      <c r="J31" s="6" t="s">
        <v>64</v>
      </c>
      <c r="K31" s="6" t="s">
        <v>65</v>
      </c>
      <c r="L31" s="6"/>
    </row>
    <row r="32" spans="1:12" ht="114.75" x14ac:dyDescent="0.2">
      <c r="A32" s="59" t="str">
        <f>IF(Lifting_Incidents[[#This Row],[Date]]="","",TEXT(B32, "mmmm yyyy"))</f>
        <v>February 2025</v>
      </c>
      <c r="B32" s="48">
        <v>45692</v>
      </c>
      <c r="C32" s="48" t="s">
        <v>58</v>
      </c>
      <c r="D32" s="52" t="s">
        <v>76</v>
      </c>
      <c r="E32" s="9" t="s">
        <v>147</v>
      </c>
      <c r="F32" s="6" t="s">
        <v>61</v>
      </c>
      <c r="G32" s="6" t="s">
        <v>148</v>
      </c>
      <c r="H32" s="6" t="s">
        <v>102</v>
      </c>
      <c r="I32" s="8" t="s">
        <v>65</v>
      </c>
      <c r="J32" s="6" t="s">
        <v>64</v>
      </c>
      <c r="K32" s="6" t="s">
        <v>65</v>
      </c>
      <c r="L32" s="6"/>
    </row>
    <row r="33" spans="1:12" ht="153" x14ac:dyDescent="0.2">
      <c r="A33" s="65" t="str">
        <f>IF(Lifting_Incidents[[#This Row],[Date]]="","",TEXT(B33, "mmmm yyyy"))</f>
        <v>February 2025</v>
      </c>
      <c r="B33" s="48">
        <v>45693</v>
      </c>
      <c r="C33" s="48" t="s">
        <v>82</v>
      </c>
      <c r="D33" s="52" t="s">
        <v>63</v>
      </c>
      <c r="E33" s="9" t="s">
        <v>149</v>
      </c>
      <c r="F33" s="6" t="s">
        <v>74</v>
      </c>
      <c r="G33" s="6" t="s">
        <v>150</v>
      </c>
      <c r="H33" s="6" t="s">
        <v>112</v>
      </c>
      <c r="I33" s="8" t="s">
        <v>65</v>
      </c>
      <c r="J33" s="6" t="s">
        <v>64</v>
      </c>
      <c r="K33" s="6" t="s">
        <v>65</v>
      </c>
      <c r="L33" s="6"/>
    </row>
    <row r="34" spans="1:12" ht="76.5" x14ac:dyDescent="0.2">
      <c r="A34" s="59" t="str">
        <f>IF(Lifting_Incidents[[#This Row],[Date]]="","",TEXT(B34, "mmmm yyyy"))</f>
        <v>February 2025</v>
      </c>
      <c r="B34" s="48">
        <v>45693</v>
      </c>
      <c r="C34" s="48" t="s">
        <v>58</v>
      </c>
      <c r="D34" s="52" t="s">
        <v>76</v>
      </c>
      <c r="E34" s="9" t="s">
        <v>151</v>
      </c>
      <c r="F34" s="6" t="s">
        <v>110</v>
      </c>
      <c r="G34" s="6" t="s">
        <v>152</v>
      </c>
      <c r="H34" s="6" t="s">
        <v>112</v>
      </c>
      <c r="I34" s="8" t="s">
        <v>65</v>
      </c>
      <c r="J34" s="6" t="s">
        <v>65</v>
      </c>
      <c r="K34" s="6" t="s">
        <v>64</v>
      </c>
      <c r="L34" s="6" t="s">
        <v>153</v>
      </c>
    </row>
    <row r="35" spans="1:12" ht="76.5" x14ac:dyDescent="0.2">
      <c r="A35" s="59" t="str">
        <f>IF(Lifting_Incidents[[#This Row],[Date]]="","",TEXT(B35, "mmmm yyyy"))</f>
        <v>February 2025</v>
      </c>
      <c r="B35" s="48">
        <v>45694</v>
      </c>
      <c r="C35" s="48" t="s">
        <v>82</v>
      </c>
      <c r="D35" s="52" t="s">
        <v>76</v>
      </c>
      <c r="E35" s="7" t="s">
        <v>154</v>
      </c>
      <c r="F35" s="6" t="s">
        <v>95</v>
      </c>
      <c r="G35" s="53" t="s">
        <v>155</v>
      </c>
      <c r="H35" s="6" t="s">
        <v>79</v>
      </c>
      <c r="I35" s="8" t="s">
        <v>64</v>
      </c>
      <c r="J35" s="6" t="s">
        <v>64</v>
      </c>
      <c r="K35" s="6" t="s">
        <v>65</v>
      </c>
      <c r="L35" s="6"/>
    </row>
    <row r="36" spans="1:12" ht="76.5" x14ac:dyDescent="0.2">
      <c r="A36" s="59" t="str">
        <f>IF(Lifting_Incidents[[#This Row],[Date]]="","",TEXT(B36, "mmmm yyyy"))</f>
        <v>February 2025</v>
      </c>
      <c r="B36" s="48">
        <v>45694</v>
      </c>
      <c r="C36" s="48" t="s">
        <v>82</v>
      </c>
      <c r="D36" s="52" t="s">
        <v>113</v>
      </c>
      <c r="E36" s="7" t="s">
        <v>156</v>
      </c>
      <c r="F36" s="6" t="s">
        <v>95</v>
      </c>
      <c r="G36" s="6" t="s">
        <v>157</v>
      </c>
      <c r="H36" s="6" t="s">
        <v>112</v>
      </c>
      <c r="I36" s="8" t="s">
        <v>65</v>
      </c>
      <c r="J36" s="6" t="s">
        <v>64</v>
      </c>
      <c r="K36" s="6" t="s">
        <v>65</v>
      </c>
      <c r="L36" s="6"/>
    </row>
    <row r="37" spans="1:12" ht="127.5" x14ac:dyDescent="0.2">
      <c r="A37" s="59" t="str">
        <f>IF(Lifting_Incidents[[#This Row],[Date]]="","",TEXT(B37, "mmmm yyyy"))</f>
        <v>February 2025</v>
      </c>
      <c r="B37" s="48">
        <v>45695</v>
      </c>
      <c r="C37" s="48" t="s">
        <v>158</v>
      </c>
      <c r="D37" s="52" t="s">
        <v>76</v>
      </c>
      <c r="E37" s="7" t="s">
        <v>159</v>
      </c>
      <c r="F37" s="6" t="s">
        <v>85</v>
      </c>
      <c r="G37" s="53" t="s">
        <v>160</v>
      </c>
      <c r="H37" s="6" t="s">
        <v>102</v>
      </c>
      <c r="I37" s="8" t="s">
        <v>65</v>
      </c>
      <c r="J37" s="6" t="s">
        <v>65</v>
      </c>
      <c r="K37" s="6" t="s">
        <v>64</v>
      </c>
      <c r="L37" s="6" t="s">
        <v>161</v>
      </c>
    </row>
    <row r="38" spans="1:12" ht="140.25" x14ac:dyDescent="0.2">
      <c r="A38" s="59" t="str">
        <f>IF(Lifting_Incidents[[#This Row],[Date]]="","",TEXT(B38, "mmmm yyyy"))</f>
        <v>February 2025</v>
      </c>
      <c r="B38" s="48">
        <v>45697</v>
      </c>
      <c r="C38" s="48" t="s">
        <v>82</v>
      </c>
      <c r="D38" s="52" t="s">
        <v>59</v>
      </c>
      <c r="E38" s="7" t="s">
        <v>162</v>
      </c>
      <c r="F38" s="6" t="s">
        <v>130</v>
      </c>
      <c r="G38" s="53" t="s">
        <v>163</v>
      </c>
      <c r="H38" s="6" t="s">
        <v>112</v>
      </c>
      <c r="I38" s="8" t="s">
        <v>64</v>
      </c>
      <c r="J38" s="6" t="s">
        <v>65</v>
      </c>
      <c r="K38" s="6" t="s">
        <v>64</v>
      </c>
      <c r="L38" s="6" t="s">
        <v>164</v>
      </c>
    </row>
    <row r="39" spans="1:12" ht="102" x14ac:dyDescent="0.2">
      <c r="A39" s="59" t="str">
        <f>IF(Lifting_Incidents[[#This Row],[Date]]="","",TEXT(B39, "mmmm yyyy"))</f>
        <v>February 2025</v>
      </c>
      <c r="B39" s="48">
        <v>45697</v>
      </c>
      <c r="C39" s="48" t="s">
        <v>82</v>
      </c>
      <c r="D39" s="52" t="s">
        <v>59</v>
      </c>
      <c r="E39" s="7" t="s">
        <v>165</v>
      </c>
      <c r="F39" s="6" t="s">
        <v>130</v>
      </c>
      <c r="G39" s="6" t="s">
        <v>166</v>
      </c>
      <c r="H39" s="6" t="s">
        <v>71</v>
      </c>
      <c r="I39" s="8" t="s">
        <v>65</v>
      </c>
      <c r="J39" s="6" t="s">
        <v>65</v>
      </c>
      <c r="K39" s="6" t="s">
        <v>64</v>
      </c>
      <c r="L39" s="53" t="s">
        <v>167</v>
      </c>
    </row>
    <row r="40" spans="1:12" ht="89.25" x14ac:dyDescent="0.2">
      <c r="A40" s="59" t="str">
        <f>IF(Lifting_Incidents[[#This Row],[Date]]="","",TEXT(B40, "mmmm yyyy"))</f>
        <v>February 2025</v>
      </c>
      <c r="B40" s="48">
        <v>45697</v>
      </c>
      <c r="C40" s="48" t="s">
        <v>82</v>
      </c>
      <c r="D40" s="52" t="s">
        <v>59</v>
      </c>
      <c r="E40" s="7" t="s">
        <v>168</v>
      </c>
      <c r="F40" s="6" t="s">
        <v>95</v>
      </c>
      <c r="G40" s="53" t="s">
        <v>169</v>
      </c>
      <c r="H40" s="6" t="s">
        <v>79</v>
      </c>
      <c r="I40" s="8" t="s">
        <v>65</v>
      </c>
      <c r="J40" s="6" t="s">
        <v>64</v>
      </c>
      <c r="K40" s="6" t="s">
        <v>65</v>
      </c>
      <c r="L40" s="6"/>
    </row>
    <row r="41" spans="1:12" ht="140.25" x14ac:dyDescent="0.2">
      <c r="A41" s="59" t="str">
        <f>IF(Lifting_Incidents[[#This Row],[Date]]="","",TEXT(B41, "mmmm yyyy"))</f>
        <v>February 2025</v>
      </c>
      <c r="B41" s="48">
        <v>45698</v>
      </c>
      <c r="C41" s="48" t="s">
        <v>82</v>
      </c>
      <c r="D41" s="52" t="s">
        <v>59</v>
      </c>
      <c r="E41" s="7" t="s">
        <v>170</v>
      </c>
      <c r="F41" s="6" t="s">
        <v>130</v>
      </c>
      <c r="G41" s="6" t="s">
        <v>171</v>
      </c>
      <c r="H41" s="6" t="s">
        <v>63</v>
      </c>
      <c r="I41" s="8" t="s">
        <v>65</v>
      </c>
      <c r="J41" s="6" t="s">
        <v>64</v>
      </c>
      <c r="K41" s="6" t="s">
        <v>65</v>
      </c>
      <c r="L41" s="6"/>
    </row>
    <row r="42" spans="1:12" ht="140.25" x14ac:dyDescent="0.2">
      <c r="A42" s="59" t="str">
        <f>IF(Lifting_Incidents[[#This Row],[Date]]="","",TEXT(B42, "mmmm yyyy"))</f>
        <v>February 2025</v>
      </c>
      <c r="B42" s="48">
        <v>45699</v>
      </c>
      <c r="C42" s="48" t="s">
        <v>82</v>
      </c>
      <c r="D42" s="52" t="s">
        <v>113</v>
      </c>
      <c r="E42" s="7" t="s">
        <v>172</v>
      </c>
      <c r="F42" s="6" t="s">
        <v>61</v>
      </c>
      <c r="G42" s="54" t="s">
        <v>173</v>
      </c>
      <c r="H42" s="6" t="s">
        <v>71</v>
      </c>
      <c r="I42" s="8" t="s">
        <v>65</v>
      </c>
      <c r="J42" s="6" t="s">
        <v>65</v>
      </c>
      <c r="K42" s="6" t="s">
        <v>64</v>
      </c>
      <c r="L42" s="6" t="s">
        <v>174</v>
      </c>
    </row>
    <row r="43" spans="1:12" ht="140.25" x14ac:dyDescent="0.2">
      <c r="A43" s="59" t="str">
        <f>IF(Lifting_Incidents[[#This Row],[Date]]="","",TEXT(B43, "mmmm yyyy"))</f>
        <v>February 2025</v>
      </c>
      <c r="B43" s="48">
        <v>45699</v>
      </c>
      <c r="C43" s="48" t="s">
        <v>82</v>
      </c>
      <c r="D43" s="52" t="s">
        <v>59</v>
      </c>
      <c r="E43" s="7" t="s">
        <v>175</v>
      </c>
      <c r="F43" s="6" t="s">
        <v>61</v>
      </c>
      <c r="G43" s="6" t="s">
        <v>176</v>
      </c>
      <c r="H43" s="6" t="s">
        <v>112</v>
      </c>
      <c r="I43" s="8" t="s">
        <v>65</v>
      </c>
      <c r="J43" s="6" t="s">
        <v>64</v>
      </c>
      <c r="K43" s="6" t="s">
        <v>65</v>
      </c>
      <c r="L43" s="6"/>
    </row>
    <row r="44" spans="1:12" ht="102" x14ac:dyDescent="0.2">
      <c r="A44" s="59" t="str">
        <f>IF(Lifting_Incidents[[#This Row],[Date]]="","",TEXT(B44, "mmmm yyyy"))</f>
        <v>February 2025</v>
      </c>
      <c r="B44" s="48">
        <v>45699</v>
      </c>
      <c r="C44" s="48" t="s">
        <v>82</v>
      </c>
      <c r="D44" s="52" t="s">
        <v>113</v>
      </c>
      <c r="E44" s="7" t="s">
        <v>177</v>
      </c>
      <c r="F44" s="6" t="s">
        <v>85</v>
      </c>
      <c r="G44" s="8" t="s">
        <v>178</v>
      </c>
      <c r="H44" s="6" t="s">
        <v>79</v>
      </c>
      <c r="I44" s="8" t="s">
        <v>65</v>
      </c>
      <c r="J44" s="6" t="s">
        <v>64</v>
      </c>
      <c r="K44" s="6" t="s">
        <v>65</v>
      </c>
      <c r="L44" s="6"/>
    </row>
    <row r="45" spans="1:12" ht="76.5" x14ac:dyDescent="0.2">
      <c r="A45" s="59" t="str">
        <f>IF(Lifting_Incidents[[#This Row],[Date]]="","",TEXT(B45, "mmmm yyyy"))</f>
        <v>February 2025</v>
      </c>
      <c r="B45" s="48">
        <v>45700</v>
      </c>
      <c r="C45" s="48" t="s">
        <v>82</v>
      </c>
      <c r="D45" s="52" t="s">
        <v>76</v>
      </c>
      <c r="E45" s="7" t="s">
        <v>179</v>
      </c>
      <c r="F45" s="6" t="s">
        <v>110</v>
      </c>
      <c r="G45" s="6" t="s">
        <v>180</v>
      </c>
      <c r="H45" s="6" t="s">
        <v>112</v>
      </c>
      <c r="I45" s="8" t="s">
        <v>64</v>
      </c>
      <c r="J45" s="6" t="s">
        <v>65</v>
      </c>
      <c r="K45" s="6" t="s">
        <v>64</v>
      </c>
      <c r="L45" s="6" t="s">
        <v>181</v>
      </c>
    </row>
    <row r="46" spans="1:12" ht="76.5" x14ac:dyDescent="0.2">
      <c r="A46" s="59" t="str">
        <f>IF(Lifting_Incidents[[#This Row],[Date]]="","",TEXT(B46, "mmmm yyyy"))</f>
        <v>February 2025</v>
      </c>
      <c r="B46" s="48">
        <v>45700</v>
      </c>
      <c r="C46" s="48" t="s">
        <v>82</v>
      </c>
      <c r="D46" s="52" t="s">
        <v>113</v>
      </c>
      <c r="E46" s="7" t="s">
        <v>182</v>
      </c>
      <c r="F46" s="6" t="s">
        <v>95</v>
      </c>
      <c r="G46" s="6" t="s">
        <v>183</v>
      </c>
      <c r="H46" s="6" t="s">
        <v>71</v>
      </c>
      <c r="I46" s="8" t="s">
        <v>65</v>
      </c>
      <c r="J46" s="6" t="s">
        <v>64</v>
      </c>
      <c r="K46" s="6" t="s">
        <v>65</v>
      </c>
      <c r="L46" s="6"/>
    </row>
    <row r="47" spans="1:12" ht="76.5" x14ac:dyDescent="0.2">
      <c r="A47" s="59" t="str">
        <f>IF(Lifting_Incidents[[#This Row],[Date]]="","",TEXT(B47, "mmmm yyyy"))</f>
        <v>February 2025</v>
      </c>
      <c r="B47" s="48">
        <v>45700</v>
      </c>
      <c r="C47" s="48" t="s">
        <v>82</v>
      </c>
      <c r="D47" s="52" t="s">
        <v>59</v>
      </c>
      <c r="E47" s="9" t="s">
        <v>184</v>
      </c>
      <c r="F47" s="6" t="s">
        <v>85</v>
      </c>
      <c r="G47" s="6" t="s">
        <v>185</v>
      </c>
      <c r="H47" s="6" t="s">
        <v>112</v>
      </c>
      <c r="I47" s="8" t="s">
        <v>65</v>
      </c>
      <c r="J47" s="6" t="s">
        <v>64</v>
      </c>
      <c r="K47" s="6" t="s">
        <v>65</v>
      </c>
      <c r="L47" s="6"/>
    </row>
    <row r="48" spans="1:12" ht="153" x14ac:dyDescent="0.2">
      <c r="A48" s="59" t="str">
        <f>IF(Lifting_Incidents[[#This Row],[Date]]="","",TEXT(B48, "mmmm yyyy"))</f>
        <v>February 2025</v>
      </c>
      <c r="B48" s="48">
        <v>45700</v>
      </c>
      <c r="C48" s="48" t="s">
        <v>186</v>
      </c>
      <c r="D48" s="52" t="s">
        <v>76</v>
      </c>
      <c r="E48" s="9" t="s">
        <v>300</v>
      </c>
      <c r="F48" s="6" t="s">
        <v>95</v>
      </c>
      <c r="G48" s="54" t="s">
        <v>187</v>
      </c>
      <c r="H48" s="6" t="s">
        <v>112</v>
      </c>
      <c r="I48" s="8" t="s">
        <v>65</v>
      </c>
      <c r="J48" s="6" t="s">
        <v>64</v>
      </c>
      <c r="K48" s="6" t="s">
        <v>65</v>
      </c>
      <c r="L48" s="6"/>
    </row>
    <row r="49" spans="1:12" ht="127.5" x14ac:dyDescent="0.2">
      <c r="A49" s="59" t="str">
        <f>IF(Lifting_Incidents[[#This Row],[Date]]="","",TEXT(B49, "mmmm yyyy"))</f>
        <v>February 2025</v>
      </c>
      <c r="B49" s="48">
        <v>45701</v>
      </c>
      <c r="C49" s="48" t="s">
        <v>82</v>
      </c>
      <c r="D49" s="52" t="s">
        <v>59</v>
      </c>
      <c r="E49" s="9" t="s">
        <v>188</v>
      </c>
      <c r="F49" s="6" t="s">
        <v>130</v>
      </c>
      <c r="G49" s="54" t="s">
        <v>189</v>
      </c>
      <c r="H49" s="6" t="s">
        <v>71</v>
      </c>
      <c r="I49" s="8" t="s">
        <v>64</v>
      </c>
      <c r="J49" s="6" t="s">
        <v>65</v>
      </c>
      <c r="K49" s="6" t="s">
        <v>64</v>
      </c>
      <c r="L49" s="54" t="s">
        <v>190</v>
      </c>
    </row>
    <row r="50" spans="1:12" ht="89.25" x14ac:dyDescent="0.2">
      <c r="A50" s="59" t="str">
        <f>IF(Lifting_Incidents[[#This Row],[Date]]="","",TEXT(B50, "mmmm yyyy"))</f>
        <v>February 2025</v>
      </c>
      <c r="B50" s="48">
        <v>45703</v>
      </c>
      <c r="C50" s="48" t="s">
        <v>82</v>
      </c>
      <c r="D50" s="52" t="s">
        <v>59</v>
      </c>
      <c r="E50" s="9" t="s">
        <v>191</v>
      </c>
      <c r="F50" s="6" t="s">
        <v>95</v>
      </c>
      <c r="G50" s="6" t="s">
        <v>192</v>
      </c>
      <c r="H50" s="6" t="s">
        <v>112</v>
      </c>
      <c r="I50" s="8" t="s">
        <v>65</v>
      </c>
      <c r="J50" s="6" t="s">
        <v>64</v>
      </c>
      <c r="K50" s="6" t="s">
        <v>65</v>
      </c>
      <c r="L50" s="6"/>
    </row>
    <row r="51" spans="1:12" ht="191.25" x14ac:dyDescent="0.2">
      <c r="A51" s="83" t="str">
        <f>IF(Lifting_Incidents[[#This Row],[Date]]="","",TEXT(B51, "mmmm yyyy"))</f>
        <v>February 2025</v>
      </c>
      <c r="B51" s="48">
        <v>45704</v>
      </c>
      <c r="C51" s="48" t="s">
        <v>58</v>
      </c>
      <c r="D51" s="52" t="s">
        <v>67</v>
      </c>
      <c r="E51" s="9" t="s">
        <v>306</v>
      </c>
      <c r="F51" s="6" t="s">
        <v>74</v>
      </c>
      <c r="G51" s="8" t="s">
        <v>127</v>
      </c>
      <c r="H51" s="6" t="s">
        <v>93</v>
      </c>
      <c r="I51" s="8" t="s">
        <v>65</v>
      </c>
      <c r="J51" s="6" t="s">
        <v>64</v>
      </c>
      <c r="K51" s="6" t="s">
        <v>65</v>
      </c>
      <c r="L51" s="6"/>
    </row>
    <row r="52" spans="1:12" ht="165.75" x14ac:dyDescent="0.2">
      <c r="A52" s="83" t="str">
        <f>IF(Lifting_Incidents[[#This Row],[Date]]="","",TEXT(B52, "mmmm yyyy"))</f>
        <v>February 2025</v>
      </c>
      <c r="B52" s="48">
        <v>45705</v>
      </c>
      <c r="C52" s="48" t="s">
        <v>82</v>
      </c>
      <c r="D52" s="52" t="s">
        <v>113</v>
      </c>
      <c r="E52" s="9" t="s">
        <v>307</v>
      </c>
      <c r="F52" s="6" t="s">
        <v>69</v>
      </c>
      <c r="G52" s="8" t="s">
        <v>308</v>
      </c>
      <c r="H52" s="6" t="s">
        <v>63</v>
      </c>
      <c r="I52" s="8" t="s">
        <v>65</v>
      </c>
      <c r="J52" s="6" t="s">
        <v>65</v>
      </c>
      <c r="K52" s="6" t="s">
        <v>64</v>
      </c>
      <c r="L52" s="8" t="s">
        <v>309</v>
      </c>
    </row>
    <row r="53" spans="1:12" ht="125.25" customHeight="1" x14ac:dyDescent="0.2">
      <c r="A53" s="59" t="str">
        <f>IF(Lifting_Incidents[[#This Row],[Date]]="","",TEXT(B53, "mmmm yyyy"))</f>
        <v>February 2025</v>
      </c>
      <c r="B53" s="48">
        <v>45706</v>
      </c>
      <c r="C53" s="48" t="s">
        <v>158</v>
      </c>
      <c r="D53" s="56" t="s">
        <v>59</v>
      </c>
      <c r="E53" s="7" t="s">
        <v>193</v>
      </c>
      <c r="F53" s="6" t="s">
        <v>85</v>
      </c>
      <c r="G53" s="6" t="s">
        <v>194</v>
      </c>
      <c r="H53" s="6" t="s">
        <v>102</v>
      </c>
      <c r="I53" s="8" t="s">
        <v>65</v>
      </c>
      <c r="J53" s="6" t="s">
        <v>64</v>
      </c>
      <c r="K53" s="6" t="s">
        <v>65</v>
      </c>
      <c r="L53" s="6"/>
    </row>
    <row r="54" spans="1:12" ht="99" customHeight="1" x14ac:dyDescent="0.2">
      <c r="A54" s="59" t="str">
        <f>IF(Lifting_Incidents[[#This Row],[Date]]="","",TEXT(B54, "mmmm yyyy"))</f>
        <v>February 2025</v>
      </c>
      <c r="B54" s="48">
        <v>45707</v>
      </c>
      <c r="C54" s="48" t="s">
        <v>158</v>
      </c>
      <c r="D54" s="56" t="s">
        <v>59</v>
      </c>
      <c r="E54" s="7" t="s">
        <v>195</v>
      </c>
      <c r="F54" s="6" t="s">
        <v>85</v>
      </c>
      <c r="G54" s="6" t="s">
        <v>196</v>
      </c>
      <c r="H54" s="6" t="s">
        <v>102</v>
      </c>
      <c r="I54" s="8" t="s">
        <v>65</v>
      </c>
      <c r="J54" s="6" t="s">
        <v>64</v>
      </c>
      <c r="K54" s="6" t="s">
        <v>65</v>
      </c>
      <c r="L54" s="6"/>
    </row>
    <row r="55" spans="1:12" ht="165.75" x14ac:dyDescent="0.2">
      <c r="A55" s="59" t="str">
        <f>IF(Lifting_Incidents[[#This Row],[Date]]="","",TEXT(B55, "mmmm yyyy"))</f>
        <v>February 2025</v>
      </c>
      <c r="B55" s="48">
        <v>45710</v>
      </c>
      <c r="C55" s="48" t="s">
        <v>82</v>
      </c>
      <c r="D55" s="52" t="s">
        <v>113</v>
      </c>
      <c r="E55" s="7" t="s">
        <v>197</v>
      </c>
      <c r="F55" s="6" t="s">
        <v>95</v>
      </c>
      <c r="G55" s="6" t="s">
        <v>198</v>
      </c>
      <c r="H55" s="6" t="s">
        <v>102</v>
      </c>
      <c r="I55" s="8" t="s">
        <v>65</v>
      </c>
      <c r="J55" s="6" t="s">
        <v>64</v>
      </c>
      <c r="K55" s="6" t="s">
        <v>65</v>
      </c>
      <c r="L55" s="6"/>
    </row>
    <row r="56" spans="1:12" ht="76.5" x14ac:dyDescent="0.2">
      <c r="A56" s="59" t="str">
        <f>IF(Lifting_Incidents[[#This Row],[Date]]="","",TEXT(B56, "mmmm yyyy"))</f>
        <v>February 2025</v>
      </c>
      <c r="B56" s="48">
        <v>45711</v>
      </c>
      <c r="C56" s="48" t="s">
        <v>82</v>
      </c>
      <c r="D56" s="52" t="s">
        <v>113</v>
      </c>
      <c r="E56" s="7" t="s">
        <v>199</v>
      </c>
      <c r="F56" s="6" t="s">
        <v>95</v>
      </c>
      <c r="G56" s="53" t="s">
        <v>200</v>
      </c>
      <c r="H56" s="6" t="s">
        <v>112</v>
      </c>
      <c r="I56" s="8" t="s">
        <v>64</v>
      </c>
      <c r="J56" s="6" t="s">
        <v>64</v>
      </c>
      <c r="K56" s="6" t="s">
        <v>65</v>
      </c>
      <c r="L56" s="6"/>
    </row>
    <row r="57" spans="1:12" ht="63.75" x14ac:dyDescent="0.2">
      <c r="A57" s="59" t="str">
        <f>IF(Lifting_Incidents[[#This Row],[Date]]="","",TEXT(B57, "mmmm yyyy"))</f>
        <v>February 2025</v>
      </c>
      <c r="B57" s="48">
        <v>45711</v>
      </c>
      <c r="C57" s="48" t="s">
        <v>82</v>
      </c>
      <c r="D57" s="52" t="s">
        <v>201</v>
      </c>
      <c r="E57" s="7" t="s">
        <v>202</v>
      </c>
      <c r="F57" s="6" t="s">
        <v>130</v>
      </c>
      <c r="G57" s="53" t="s">
        <v>203</v>
      </c>
      <c r="H57" s="6" t="s">
        <v>112</v>
      </c>
      <c r="I57" s="8" t="s">
        <v>64</v>
      </c>
      <c r="J57" s="6" t="s">
        <v>65</v>
      </c>
      <c r="K57" s="6" t="s">
        <v>64</v>
      </c>
      <c r="L57" s="54" t="s">
        <v>204</v>
      </c>
    </row>
    <row r="58" spans="1:12" ht="102" x14ac:dyDescent="0.2">
      <c r="A58" s="59" t="str">
        <f>IF(Lifting_Incidents[[#This Row],[Date]]="","",TEXT(B58, "mmmm yyyy"))</f>
        <v>February 2025</v>
      </c>
      <c r="B58" s="48">
        <v>45712</v>
      </c>
      <c r="C58" s="48" t="s">
        <v>82</v>
      </c>
      <c r="D58" s="52" t="s">
        <v>59</v>
      </c>
      <c r="E58" s="9" t="s">
        <v>205</v>
      </c>
      <c r="F58" s="6" t="s">
        <v>95</v>
      </c>
      <c r="G58" s="8" t="s">
        <v>206</v>
      </c>
      <c r="H58" s="6" t="s">
        <v>71</v>
      </c>
      <c r="I58" s="8" t="s">
        <v>65</v>
      </c>
      <c r="J58" s="6" t="s">
        <v>64</v>
      </c>
      <c r="K58" s="6" t="s">
        <v>65</v>
      </c>
      <c r="L58" s="6"/>
    </row>
    <row r="59" spans="1:12" ht="153" x14ac:dyDescent="0.2">
      <c r="A59" s="59" t="str">
        <f>IF(Lifting_Incidents[[#This Row],[Date]]="","",TEXT(B59, "mmmm yyyy"))</f>
        <v>February 2025</v>
      </c>
      <c r="B59" s="48">
        <v>45712</v>
      </c>
      <c r="C59" s="48" t="s">
        <v>186</v>
      </c>
      <c r="D59" s="52" t="s">
        <v>67</v>
      </c>
      <c r="E59" s="9" t="s">
        <v>207</v>
      </c>
      <c r="F59" s="6" t="s">
        <v>104</v>
      </c>
      <c r="G59" s="8" t="s">
        <v>208</v>
      </c>
      <c r="H59" s="6" t="s">
        <v>71</v>
      </c>
      <c r="I59" s="8" t="s">
        <v>65</v>
      </c>
      <c r="J59" s="6" t="s">
        <v>65</v>
      </c>
      <c r="K59" s="6" t="s">
        <v>64</v>
      </c>
      <c r="L59" s="8" t="s">
        <v>209</v>
      </c>
    </row>
    <row r="60" spans="1:12" ht="76.5" x14ac:dyDescent="0.2">
      <c r="A60" s="65" t="str">
        <f>IF(Lifting_Incidents[[#This Row],[Date]]="","",TEXT(B60, "mmmm yyyy"))</f>
        <v>February 2025</v>
      </c>
      <c r="B60" s="48">
        <v>45713</v>
      </c>
      <c r="C60" s="48" t="s">
        <v>82</v>
      </c>
      <c r="D60" s="52" t="s">
        <v>63</v>
      </c>
      <c r="E60" s="9" t="s">
        <v>210</v>
      </c>
      <c r="F60" s="6" t="s">
        <v>85</v>
      </c>
      <c r="G60" s="8" t="s">
        <v>211</v>
      </c>
      <c r="H60" s="6" t="s">
        <v>112</v>
      </c>
      <c r="I60" s="8" t="s">
        <v>65</v>
      </c>
      <c r="J60" s="6" t="s">
        <v>64</v>
      </c>
      <c r="K60" s="6" t="s">
        <v>65</v>
      </c>
      <c r="L60" s="8"/>
    </row>
    <row r="61" spans="1:12" ht="102" x14ac:dyDescent="0.2">
      <c r="A61" s="59" t="str">
        <f>IF(Lifting_Incidents[[#This Row],[Date]]="","",TEXT(B61, "mmmm yyyy"))</f>
        <v>February 2025</v>
      </c>
      <c r="B61" s="48">
        <v>45713</v>
      </c>
      <c r="C61" s="48" t="s">
        <v>82</v>
      </c>
      <c r="D61" s="52" t="s">
        <v>76</v>
      </c>
      <c r="E61" s="9" t="s">
        <v>212</v>
      </c>
      <c r="F61" s="6" t="s">
        <v>85</v>
      </c>
      <c r="G61" s="6" t="s">
        <v>213</v>
      </c>
      <c r="H61" s="6" t="s">
        <v>102</v>
      </c>
      <c r="I61" s="8" t="s">
        <v>65</v>
      </c>
      <c r="J61" s="6" t="s">
        <v>64</v>
      </c>
      <c r="K61" s="6" t="s">
        <v>65</v>
      </c>
      <c r="L61" s="6"/>
    </row>
    <row r="62" spans="1:12" ht="89.25" x14ac:dyDescent="0.2">
      <c r="A62" s="59" t="str">
        <f>IF(Lifting_Incidents[[#This Row],[Date]]="","",TEXT(B62, "mmmm yyyy"))</f>
        <v>February 2025</v>
      </c>
      <c r="B62" s="48">
        <v>45713</v>
      </c>
      <c r="C62" s="48" t="s">
        <v>58</v>
      </c>
      <c r="D62" s="52" t="s">
        <v>113</v>
      </c>
      <c r="E62" s="9" t="s">
        <v>214</v>
      </c>
      <c r="F62" s="6" t="s">
        <v>85</v>
      </c>
      <c r="G62" s="6" t="s">
        <v>215</v>
      </c>
      <c r="H62" s="6" t="s">
        <v>112</v>
      </c>
      <c r="I62" s="8" t="s">
        <v>65</v>
      </c>
      <c r="J62" s="6" t="s">
        <v>64</v>
      </c>
      <c r="K62" s="6" t="s">
        <v>65</v>
      </c>
      <c r="L62" s="6"/>
    </row>
    <row r="63" spans="1:12" ht="89.25" x14ac:dyDescent="0.2">
      <c r="A63" s="65" t="str">
        <f>IF(Lifting_Incidents[[#This Row],[Date]]="","",TEXT(B63, "mmmm yyyy"))</f>
        <v>March 2025</v>
      </c>
      <c r="B63" s="48">
        <v>45718</v>
      </c>
      <c r="C63" s="48" t="s">
        <v>82</v>
      </c>
      <c r="D63" s="52" t="s">
        <v>76</v>
      </c>
      <c r="E63" s="7" t="s">
        <v>216</v>
      </c>
      <c r="F63" s="6" t="s">
        <v>95</v>
      </c>
      <c r="G63" s="6" t="s">
        <v>194</v>
      </c>
      <c r="H63" s="6" t="s">
        <v>102</v>
      </c>
      <c r="I63" s="8" t="s">
        <v>65</v>
      </c>
      <c r="J63" s="6" t="s">
        <v>64</v>
      </c>
      <c r="K63" s="6" t="s">
        <v>65</v>
      </c>
      <c r="L63" s="6"/>
    </row>
    <row r="64" spans="1:12" ht="140.25" x14ac:dyDescent="0.2">
      <c r="A64" s="65" t="str">
        <f>IF(Lifting_Incidents[[#This Row],[Date]]="","",TEXT(B64, "mmmm yyyy"))</f>
        <v>March 2025</v>
      </c>
      <c r="B64" s="48">
        <v>45719</v>
      </c>
      <c r="C64" s="48" t="s">
        <v>58</v>
      </c>
      <c r="D64" s="52" t="s">
        <v>59</v>
      </c>
      <c r="E64" s="7" t="s">
        <v>217</v>
      </c>
      <c r="F64" s="6" t="s">
        <v>95</v>
      </c>
      <c r="G64" s="6" t="s">
        <v>223</v>
      </c>
      <c r="H64" s="6" t="s">
        <v>71</v>
      </c>
      <c r="I64" s="8" t="s">
        <v>64</v>
      </c>
      <c r="J64" s="6" t="s">
        <v>65</v>
      </c>
      <c r="K64" s="6" t="s">
        <v>64</v>
      </c>
      <c r="L64" s="6" t="s">
        <v>265</v>
      </c>
    </row>
    <row r="65" spans="1:12" ht="204" x14ac:dyDescent="0.2">
      <c r="A65" s="65" t="str">
        <f>IF(Lifting_Incidents[[#This Row],[Date]]="","",TEXT(B65, "mmmm yyyy"))</f>
        <v>March 2025</v>
      </c>
      <c r="B65" s="48">
        <v>45720</v>
      </c>
      <c r="C65" s="48" t="s">
        <v>58</v>
      </c>
      <c r="D65" s="52" t="s">
        <v>67</v>
      </c>
      <c r="E65" s="7" t="s">
        <v>218</v>
      </c>
      <c r="F65" s="6" t="s">
        <v>74</v>
      </c>
      <c r="G65" s="6" t="s">
        <v>219</v>
      </c>
      <c r="H65" s="6" t="s">
        <v>112</v>
      </c>
      <c r="I65" s="8" t="s">
        <v>65</v>
      </c>
      <c r="J65" s="6" t="s">
        <v>64</v>
      </c>
      <c r="K65" s="6" t="s">
        <v>65</v>
      </c>
      <c r="L65" s="6"/>
    </row>
    <row r="66" spans="1:12" ht="178.5" x14ac:dyDescent="0.2">
      <c r="A66" s="65" t="str">
        <f>IF(Lifting_Incidents[[#This Row],[Date]]="","",TEXT(B66, "mmmm yyyy"))</f>
        <v>March 2025</v>
      </c>
      <c r="B66" s="48">
        <v>45721</v>
      </c>
      <c r="C66" s="48" t="s">
        <v>66</v>
      </c>
      <c r="D66" s="52" t="s">
        <v>67</v>
      </c>
      <c r="E66" s="7" t="s">
        <v>220</v>
      </c>
      <c r="F66" s="6" t="s">
        <v>110</v>
      </c>
      <c r="G66" s="68" t="s">
        <v>266</v>
      </c>
      <c r="H66" s="6" t="s">
        <v>71</v>
      </c>
      <c r="I66" s="8" t="s">
        <v>64</v>
      </c>
      <c r="J66" s="6" t="s">
        <v>65</v>
      </c>
      <c r="K66" s="6" t="s">
        <v>64</v>
      </c>
      <c r="L66" s="6" t="s">
        <v>265</v>
      </c>
    </row>
    <row r="67" spans="1:12" ht="153" x14ac:dyDescent="0.2">
      <c r="A67" s="65" t="str">
        <f>IF(Lifting_Incidents[[#This Row],[Date]]="","",TEXT(B67, "mmmm yyyy"))</f>
        <v>March 2025</v>
      </c>
      <c r="B67" s="48">
        <v>45722</v>
      </c>
      <c r="C67" s="48" t="s">
        <v>82</v>
      </c>
      <c r="D67" s="52" t="s">
        <v>59</v>
      </c>
      <c r="E67" s="7" t="s">
        <v>267</v>
      </c>
      <c r="F67" s="6" t="s">
        <v>61</v>
      </c>
      <c r="G67" s="6" t="s">
        <v>221</v>
      </c>
      <c r="H67" s="6" t="s">
        <v>112</v>
      </c>
      <c r="I67" s="8" t="s">
        <v>65</v>
      </c>
      <c r="J67" s="6" t="s">
        <v>64</v>
      </c>
      <c r="K67" s="6" t="s">
        <v>65</v>
      </c>
      <c r="L67" s="6"/>
    </row>
    <row r="68" spans="1:12" ht="165.75" x14ac:dyDescent="0.2">
      <c r="A68" s="65" t="str">
        <f>IF(Lifting_Incidents[[#This Row],[Date]]="","",TEXT(B68, "mmmm yyyy"))</f>
        <v>March 2025</v>
      </c>
      <c r="B68" s="48">
        <v>45722</v>
      </c>
      <c r="C68" s="48" t="s">
        <v>82</v>
      </c>
      <c r="D68" s="52" t="s">
        <v>59</v>
      </c>
      <c r="E68" s="7" t="s">
        <v>222</v>
      </c>
      <c r="F68" s="6" t="s">
        <v>130</v>
      </c>
      <c r="G68" s="6" t="s">
        <v>223</v>
      </c>
      <c r="H68" s="6" t="s">
        <v>71</v>
      </c>
      <c r="I68" s="8" t="s">
        <v>65</v>
      </c>
      <c r="J68" s="6" t="s">
        <v>65</v>
      </c>
      <c r="K68" s="6" t="s">
        <v>64</v>
      </c>
      <c r="L68" s="6" t="s">
        <v>120</v>
      </c>
    </row>
    <row r="69" spans="1:12" ht="153" x14ac:dyDescent="0.2">
      <c r="A69" s="65" t="str">
        <f>IF(Lifting_Incidents[[#This Row],[Date]]="","",TEXT(B69, "mmmm yyyy"))</f>
        <v>March 2025</v>
      </c>
      <c r="B69" s="48">
        <v>45722</v>
      </c>
      <c r="C69" s="48" t="s">
        <v>58</v>
      </c>
      <c r="D69" s="52" t="s">
        <v>67</v>
      </c>
      <c r="E69" s="7" t="s">
        <v>224</v>
      </c>
      <c r="F69" s="6" t="s">
        <v>110</v>
      </c>
      <c r="G69" s="6" t="s">
        <v>225</v>
      </c>
      <c r="H69" s="6" t="s">
        <v>112</v>
      </c>
      <c r="I69" s="8" t="s">
        <v>64</v>
      </c>
      <c r="J69" s="6" t="s">
        <v>64</v>
      </c>
      <c r="K69" s="6" t="s">
        <v>65</v>
      </c>
      <c r="L69" s="6"/>
    </row>
    <row r="70" spans="1:12" ht="153" x14ac:dyDescent="0.2">
      <c r="A70" s="65" t="str">
        <f>IF(Lifting_Incidents[[#This Row],[Date]]="","",TEXT(B70, "mmmm yyyy"))</f>
        <v>March 2025</v>
      </c>
      <c r="B70" s="48">
        <v>45723</v>
      </c>
      <c r="C70" s="48" t="s">
        <v>82</v>
      </c>
      <c r="D70" s="52" t="s">
        <v>63</v>
      </c>
      <c r="E70" s="7" t="s">
        <v>270</v>
      </c>
      <c r="F70" s="6" t="s">
        <v>74</v>
      </c>
      <c r="G70" s="6" t="s">
        <v>269</v>
      </c>
      <c r="H70" s="6" t="s">
        <v>112</v>
      </c>
      <c r="I70" s="8" t="s">
        <v>65</v>
      </c>
      <c r="J70" s="6" t="s">
        <v>64</v>
      </c>
      <c r="K70" s="6" t="s">
        <v>65</v>
      </c>
      <c r="L70" s="6"/>
    </row>
    <row r="71" spans="1:12" ht="140.25" x14ac:dyDescent="0.2">
      <c r="A71" s="65" t="str">
        <f>IF(Lifting_Incidents[[#This Row],[Date]]="","",TEXT(B71, "mmmm yyyy"))</f>
        <v>March 2025</v>
      </c>
      <c r="B71" s="48">
        <v>45723</v>
      </c>
      <c r="C71" s="48" t="s">
        <v>82</v>
      </c>
      <c r="D71" s="52" t="s">
        <v>113</v>
      </c>
      <c r="E71" s="7" t="s">
        <v>268</v>
      </c>
      <c r="F71" s="6" t="s">
        <v>74</v>
      </c>
      <c r="G71" s="6" t="s">
        <v>271</v>
      </c>
      <c r="H71" s="6" t="s">
        <v>79</v>
      </c>
      <c r="I71" s="8" t="s">
        <v>65</v>
      </c>
      <c r="J71" s="6" t="s">
        <v>64</v>
      </c>
      <c r="K71" s="6" t="s">
        <v>65</v>
      </c>
      <c r="L71" s="6"/>
    </row>
    <row r="72" spans="1:12" ht="195.75" customHeight="1" x14ac:dyDescent="0.2">
      <c r="A72" s="65" t="str">
        <f>IF(Lifting_Incidents[[#This Row],[Date]]="","",TEXT(B72, "mmmm yyyy"))</f>
        <v>March 2025</v>
      </c>
      <c r="B72" s="48">
        <v>45724</v>
      </c>
      <c r="C72" s="48" t="s">
        <v>82</v>
      </c>
      <c r="D72" s="52" t="s">
        <v>59</v>
      </c>
      <c r="E72" s="7" t="s">
        <v>226</v>
      </c>
      <c r="F72" s="6" t="s">
        <v>110</v>
      </c>
      <c r="G72" s="6" t="s">
        <v>223</v>
      </c>
      <c r="H72" s="6" t="s">
        <v>71</v>
      </c>
      <c r="I72" s="8" t="s">
        <v>64</v>
      </c>
      <c r="J72" s="6" t="s">
        <v>65</v>
      </c>
      <c r="K72" s="6" t="s">
        <v>64</v>
      </c>
      <c r="L72" s="6" t="s">
        <v>120</v>
      </c>
    </row>
    <row r="73" spans="1:12" ht="157.5" customHeight="1" x14ac:dyDescent="0.2">
      <c r="A73" s="65" t="str">
        <f>IF(Lifting_Incidents[[#This Row],[Date]]="","",TEXT(B73, "mmmm yyyy"))</f>
        <v>March 2025</v>
      </c>
      <c r="B73" s="48">
        <v>45724</v>
      </c>
      <c r="C73" s="48" t="s">
        <v>82</v>
      </c>
      <c r="D73" s="52" t="s">
        <v>76</v>
      </c>
      <c r="E73" s="7" t="s">
        <v>227</v>
      </c>
      <c r="F73" s="6" t="s">
        <v>110</v>
      </c>
      <c r="G73" s="6" t="s">
        <v>228</v>
      </c>
      <c r="H73" s="6" t="s">
        <v>71</v>
      </c>
      <c r="I73" s="8" t="s">
        <v>65</v>
      </c>
      <c r="J73" s="6" t="s">
        <v>65</v>
      </c>
      <c r="K73" s="6" t="s">
        <v>64</v>
      </c>
      <c r="L73" s="6" t="s">
        <v>272</v>
      </c>
    </row>
    <row r="74" spans="1:12" ht="138.75" customHeight="1" x14ac:dyDescent="0.2">
      <c r="A74" s="65" t="str">
        <f>IF(Lifting_Incidents[[#This Row],[Date]]="","",TEXT(B74, "mmmm yyyy"))</f>
        <v>March 2025</v>
      </c>
      <c r="B74" s="48">
        <v>45725</v>
      </c>
      <c r="C74" s="48" t="s">
        <v>186</v>
      </c>
      <c r="D74" s="52" t="s">
        <v>59</v>
      </c>
      <c r="E74" s="7" t="s">
        <v>289</v>
      </c>
      <c r="F74" s="6" t="s">
        <v>95</v>
      </c>
      <c r="G74" s="6" t="s">
        <v>229</v>
      </c>
      <c r="H74" s="6" t="s">
        <v>112</v>
      </c>
      <c r="I74" s="8" t="s">
        <v>64</v>
      </c>
      <c r="J74" s="6" t="s">
        <v>65</v>
      </c>
      <c r="K74" s="6" t="s">
        <v>64</v>
      </c>
      <c r="L74" s="6" t="s">
        <v>265</v>
      </c>
    </row>
    <row r="75" spans="1:12" ht="123.75" customHeight="1" x14ac:dyDescent="0.2">
      <c r="A75" s="65" t="str">
        <f>IF(Lifting_Incidents[[#This Row],[Date]]="","",TEXT(B75, "mmmm yyyy"))</f>
        <v>March 2025</v>
      </c>
      <c r="B75" s="48">
        <v>45725</v>
      </c>
      <c r="C75" s="48" t="s">
        <v>158</v>
      </c>
      <c r="D75" s="52" t="s">
        <v>59</v>
      </c>
      <c r="E75" s="7" t="s">
        <v>230</v>
      </c>
      <c r="F75" s="6" t="s">
        <v>95</v>
      </c>
      <c r="G75" s="6" t="s">
        <v>291</v>
      </c>
      <c r="H75" s="6" t="s">
        <v>63</v>
      </c>
      <c r="I75" s="8" t="s">
        <v>65</v>
      </c>
      <c r="J75" s="6" t="s">
        <v>64</v>
      </c>
      <c r="K75" s="6" t="s">
        <v>65</v>
      </c>
      <c r="L75" s="6"/>
    </row>
    <row r="76" spans="1:12" ht="116.25" customHeight="1" x14ac:dyDescent="0.2">
      <c r="A76" s="65" t="str">
        <f>IF(Lifting_Incidents[[#This Row],[Date]]="","",TEXT(B76, "mmmm yyyy"))</f>
        <v>March 2025</v>
      </c>
      <c r="B76" s="48">
        <v>45726</v>
      </c>
      <c r="C76" s="48" t="s">
        <v>82</v>
      </c>
      <c r="D76" s="52" t="s">
        <v>201</v>
      </c>
      <c r="E76" s="7" t="s">
        <v>231</v>
      </c>
      <c r="F76" s="6" t="s">
        <v>95</v>
      </c>
      <c r="G76" s="6" t="s">
        <v>228</v>
      </c>
      <c r="H76" s="6" t="s">
        <v>71</v>
      </c>
      <c r="I76" s="8" t="s">
        <v>65</v>
      </c>
      <c r="J76" s="6" t="s">
        <v>64</v>
      </c>
      <c r="K76" s="6" t="s">
        <v>65</v>
      </c>
      <c r="L76" s="6"/>
    </row>
    <row r="77" spans="1:12" ht="114.75" x14ac:dyDescent="0.2">
      <c r="A77" s="65" t="str">
        <f>IF(Lifting_Incidents[[#This Row],[Date]]="","",TEXT(B77, "mmmm yyyy"))</f>
        <v>March 2025</v>
      </c>
      <c r="B77" s="48">
        <v>45727</v>
      </c>
      <c r="C77" s="48" t="s">
        <v>82</v>
      </c>
      <c r="D77" s="52" t="s">
        <v>59</v>
      </c>
      <c r="E77" s="7" t="s">
        <v>232</v>
      </c>
      <c r="F77" s="6" t="s">
        <v>69</v>
      </c>
      <c r="G77" s="6" t="s">
        <v>75</v>
      </c>
      <c r="H77" s="6" t="s">
        <v>71</v>
      </c>
      <c r="I77" s="8" t="s">
        <v>65</v>
      </c>
      <c r="J77" s="6" t="s">
        <v>65</v>
      </c>
      <c r="K77" s="6" t="s">
        <v>64</v>
      </c>
      <c r="L77" s="6" t="s">
        <v>120</v>
      </c>
    </row>
    <row r="78" spans="1:12" ht="150.75" customHeight="1" x14ac:dyDescent="0.2">
      <c r="A78" s="65" t="str">
        <f>IF(Lifting_Incidents[[#This Row],[Date]]="","",TEXT(B78, "mmmm yyyy"))</f>
        <v>March 2025</v>
      </c>
      <c r="B78" s="48">
        <v>45728</v>
      </c>
      <c r="C78" s="48" t="s">
        <v>82</v>
      </c>
      <c r="D78" s="52" t="s">
        <v>63</v>
      </c>
      <c r="E78" s="7" t="s">
        <v>233</v>
      </c>
      <c r="F78" s="6" t="s">
        <v>110</v>
      </c>
      <c r="G78" s="6" t="s">
        <v>234</v>
      </c>
      <c r="H78" s="6" t="s">
        <v>63</v>
      </c>
      <c r="I78" s="8" t="s">
        <v>64</v>
      </c>
      <c r="J78" s="6" t="s">
        <v>64</v>
      </c>
      <c r="K78" s="6" t="s">
        <v>65</v>
      </c>
      <c r="L78" s="6"/>
    </row>
    <row r="79" spans="1:12" ht="204.75" customHeight="1" x14ac:dyDescent="0.2">
      <c r="A79" s="65" t="str">
        <f>IF(Lifting_Incidents[[#This Row],[Date]]="","",TEXT(B79, "mmmm yyyy"))</f>
        <v>March 2025</v>
      </c>
      <c r="B79" s="48">
        <v>45728</v>
      </c>
      <c r="C79" s="48" t="s">
        <v>58</v>
      </c>
      <c r="D79" s="52" t="s">
        <v>113</v>
      </c>
      <c r="E79" s="7" t="s">
        <v>273</v>
      </c>
      <c r="F79" s="6" t="s">
        <v>95</v>
      </c>
      <c r="G79" s="6" t="s">
        <v>235</v>
      </c>
      <c r="H79" s="6" t="s">
        <v>102</v>
      </c>
      <c r="I79" s="8" t="s">
        <v>65</v>
      </c>
      <c r="J79" s="6" t="s">
        <v>64</v>
      </c>
      <c r="K79" s="6" t="s">
        <v>65</v>
      </c>
      <c r="L79" s="6"/>
    </row>
    <row r="80" spans="1:12" ht="132.75" customHeight="1" x14ac:dyDescent="0.2">
      <c r="A80" s="65" t="str">
        <f>IF(Lifting_Incidents[[#This Row],[Date]]="","",TEXT(B80, "mmmm yyyy"))</f>
        <v>March 2025</v>
      </c>
      <c r="B80" s="48">
        <v>45730</v>
      </c>
      <c r="C80" s="48" t="s">
        <v>66</v>
      </c>
      <c r="D80" s="52" t="s">
        <v>76</v>
      </c>
      <c r="E80" s="7" t="s">
        <v>274</v>
      </c>
      <c r="F80" s="6" t="s">
        <v>95</v>
      </c>
      <c r="G80" s="66" t="s">
        <v>236</v>
      </c>
      <c r="H80" s="6" t="s">
        <v>79</v>
      </c>
      <c r="I80" s="8" t="s">
        <v>65</v>
      </c>
      <c r="J80" s="6" t="s">
        <v>64</v>
      </c>
      <c r="K80" s="6" t="s">
        <v>65</v>
      </c>
      <c r="L80" s="6"/>
    </row>
    <row r="81" spans="1:12" ht="95.25" customHeight="1" x14ac:dyDescent="0.2">
      <c r="A81" s="65" t="str">
        <f>IF(Lifting_Incidents[[#This Row],[Date]]="","",TEXT(B81, "mmmm yyyy"))</f>
        <v>March 2025</v>
      </c>
      <c r="B81" s="48">
        <v>45730</v>
      </c>
      <c r="C81" s="48" t="s">
        <v>58</v>
      </c>
      <c r="D81" s="52" t="s">
        <v>76</v>
      </c>
      <c r="E81" s="7" t="s">
        <v>292</v>
      </c>
      <c r="F81" s="6" t="s">
        <v>104</v>
      </c>
      <c r="G81" s="66" t="s">
        <v>237</v>
      </c>
      <c r="H81" s="6" t="s">
        <v>79</v>
      </c>
      <c r="I81" s="8" t="s">
        <v>65</v>
      </c>
      <c r="J81" s="6" t="s">
        <v>64</v>
      </c>
      <c r="K81" s="6" t="s">
        <v>65</v>
      </c>
      <c r="L81" s="6"/>
    </row>
    <row r="82" spans="1:12" ht="87.75" customHeight="1" x14ac:dyDescent="0.2">
      <c r="A82" s="65" t="str">
        <f>IF(Lifting_Incidents[[#This Row],[Date]]="","",TEXT(B82, "mmmm yyyy"))</f>
        <v>March 2025</v>
      </c>
      <c r="B82" s="48">
        <v>45730</v>
      </c>
      <c r="C82" s="48" t="s">
        <v>158</v>
      </c>
      <c r="D82" s="52" t="s">
        <v>59</v>
      </c>
      <c r="E82" s="7" t="s">
        <v>238</v>
      </c>
      <c r="F82" s="6" t="s">
        <v>95</v>
      </c>
      <c r="G82" s="66" t="s">
        <v>239</v>
      </c>
      <c r="H82" s="6" t="s">
        <v>112</v>
      </c>
      <c r="I82" s="8" t="s">
        <v>65</v>
      </c>
      <c r="J82" s="6" t="s">
        <v>64</v>
      </c>
      <c r="K82" s="6" t="s">
        <v>65</v>
      </c>
      <c r="L82" s="6"/>
    </row>
    <row r="83" spans="1:12" ht="129.75" customHeight="1" x14ac:dyDescent="0.2">
      <c r="A83" s="65" t="str">
        <f>IF(Lifting_Incidents[[#This Row],[Date]]="","",TEXT(B83, "mmmm yyyy"))</f>
        <v>March 2025</v>
      </c>
      <c r="B83" s="48">
        <v>45731</v>
      </c>
      <c r="C83" s="48" t="s">
        <v>82</v>
      </c>
      <c r="D83" s="52" t="s">
        <v>113</v>
      </c>
      <c r="E83" s="7" t="s">
        <v>240</v>
      </c>
      <c r="F83" s="6" t="s">
        <v>85</v>
      </c>
      <c r="G83" s="6" t="s">
        <v>63</v>
      </c>
      <c r="H83" s="6" t="s">
        <v>63</v>
      </c>
      <c r="I83" s="8" t="s">
        <v>65</v>
      </c>
      <c r="J83" s="6" t="s">
        <v>64</v>
      </c>
      <c r="K83" s="6" t="s">
        <v>65</v>
      </c>
      <c r="L83" s="6"/>
    </row>
    <row r="84" spans="1:12" ht="186.75" customHeight="1" x14ac:dyDescent="0.2">
      <c r="A84" s="65" t="str">
        <f>IF(Lifting_Incidents[[#This Row],[Date]]="","",TEXT(B84, "mmmm yyyy"))</f>
        <v>March 2025</v>
      </c>
      <c r="B84" s="48">
        <v>45733</v>
      </c>
      <c r="C84" s="48" t="s">
        <v>82</v>
      </c>
      <c r="D84" s="52" t="s">
        <v>76</v>
      </c>
      <c r="E84" s="7" t="s">
        <v>241</v>
      </c>
      <c r="F84" s="6" t="s">
        <v>63</v>
      </c>
      <c r="G84" s="6" t="s">
        <v>242</v>
      </c>
      <c r="H84" s="6" t="s">
        <v>112</v>
      </c>
      <c r="I84" s="8" t="s">
        <v>65</v>
      </c>
      <c r="J84" s="6" t="s">
        <v>64</v>
      </c>
      <c r="K84" s="6" t="s">
        <v>65</v>
      </c>
      <c r="L84" s="6"/>
    </row>
    <row r="85" spans="1:12" ht="76.5" x14ac:dyDescent="0.2">
      <c r="A85" s="83" t="str">
        <f>IF(Lifting_Incidents[[#This Row],[Date]]="","",TEXT(B85, "mmmm yyyy"))</f>
        <v>March 2025</v>
      </c>
      <c r="B85" s="48">
        <v>45733</v>
      </c>
      <c r="C85" s="48" t="s">
        <v>99</v>
      </c>
      <c r="D85" s="52" t="s">
        <v>67</v>
      </c>
      <c r="E85" s="9" t="s">
        <v>310</v>
      </c>
      <c r="F85" s="6" t="s">
        <v>130</v>
      </c>
      <c r="G85" s="8" t="s">
        <v>228</v>
      </c>
      <c r="H85" s="6" t="s">
        <v>71</v>
      </c>
      <c r="I85" s="8" t="s">
        <v>64</v>
      </c>
      <c r="J85" s="6" t="s">
        <v>64</v>
      </c>
      <c r="K85" s="6" t="s">
        <v>65</v>
      </c>
      <c r="L85" s="6"/>
    </row>
    <row r="86" spans="1:12" ht="128.25" customHeight="1" x14ac:dyDescent="0.2">
      <c r="A86" s="65" t="str">
        <f>IF(Lifting_Incidents[[#This Row],[Date]]="","",TEXT(B86, "mmmm yyyy"))</f>
        <v>March 2025</v>
      </c>
      <c r="B86" s="48">
        <v>45735</v>
      </c>
      <c r="C86" s="48" t="s">
        <v>186</v>
      </c>
      <c r="D86" s="52" t="s">
        <v>201</v>
      </c>
      <c r="E86" s="7" t="s">
        <v>243</v>
      </c>
      <c r="F86" s="6" t="s">
        <v>85</v>
      </c>
      <c r="G86" s="6" t="s">
        <v>275</v>
      </c>
      <c r="H86" s="6" t="s">
        <v>146</v>
      </c>
      <c r="I86" s="8" t="s">
        <v>65</v>
      </c>
      <c r="J86" s="6" t="s">
        <v>64</v>
      </c>
      <c r="K86" s="6" t="s">
        <v>65</v>
      </c>
      <c r="L86" s="6"/>
    </row>
    <row r="87" spans="1:12" ht="151.5" customHeight="1" x14ac:dyDescent="0.2">
      <c r="A87" s="83" t="str">
        <f>IF(Lifting_Incidents[[#This Row],[Date]]="","",TEXT(B87, "mmmm yyyy"))</f>
        <v>March 2025</v>
      </c>
      <c r="B87" s="48">
        <v>45735</v>
      </c>
      <c r="C87" s="48" t="s">
        <v>66</v>
      </c>
      <c r="D87" s="52" t="s">
        <v>67</v>
      </c>
      <c r="E87" s="9" t="s">
        <v>311</v>
      </c>
      <c r="F87" s="6" t="s">
        <v>74</v>
      </c>
      <c r="G87" s="8" t="s">
        <v>92</v>
      </c>
      <c r="H87" s="6" t="s">
        <v>93</v>
      </c>
      <c r="I87" s="8" t="s">
        <v>65</v>
      </c>
      <c r="J87" s="6" t="s">
        <v>64</v>
      </c>
      <c r="K87" s="6" t="s">
        <v>65</v>
      </c>
      <c r="L87" s="6"/>
    </row>
    <row r="88" spans="1:12" ht="167.25" customHeight="1" x14ac:dyDescent="0.2">
      <c r="A88" s="65" t="str">
        <f>IF(Lifting_Incidents[[#This Row],[Date]]="","",TEXT(B88, "mmmm yyyy"))</f>
        <v>March 2025</v>
      </c>
      <c r="B88" s="48">
        <v>45736</v>
      </c>
      <c r="C88" s="48" t="s">
        <v>82</v>
      </c>
      <c r="D88" s="52" t="s">
        <v>63</v>
      </c>
      <c r="E88" s="7" t="s">
        <v>276</v>
      </c>
      <c r="F88" s="6" t="s">
        <v>69</v>
      </c>
      <c r="G88" s="6" t="s">
        <v>127</v>
      </c>
      <c r="H88" s="6" t="s">
        <v>93</v>
      </c>
      <c r="I88" s="8" t="s">
        <v>65</v>
      </c>
      <c r="J88" s="6" t="s">
        <v>64</v>
      </c>
      <c r="K88" s="6" t="s">
        <v>65</v>
      </c>
      <c r="L88" s="6"/>
    </row>
    <row r="89" spans="1:12" ht="157.5" customHeight="1" x14ac:dyDescent="0.2">
      <c r="A89" s="65" t="str">
        <f>IF(Lifting_Incidents[[#This Row],[Date]]="","",TEXT(B89, "mmmm yyyy"))</f>
        <v>March 2025</v>
      </c>
      <c r="B89" s="48">
        <v>45737</v>
      </c>
      <c r="C89" s="48" t="s">
        <v>82</v>
      </c>
      <c r="D89" s="52" t="s">
        <v>113</v>
      </c>
      <c r="E89" s="7" t="s">
        <v>244</v>
      </c>
      <c r="F89" s="6" t="s">
        <v>110</v>
      </c>
      <c r="G89" s="66" t="s">
        <v>245</v>
      </c>
      <c r="H89" s="6" t="s">
        <v>71</v>
      </c>
      <c r="I89" s="8" t="s">
        <v>64</v>
      </c>
      <c r="J89" s="6" t="s">
        <v>65</v>
      </c>
      <c r="K89" s="6" t="s">
        <v>64</v>
      </c>
      <c r="L89" s="6" t="s">
        <v>277</v>
      </c>
    </row>
    <row r="90" spans="1:12" ht="157.5" customHeight="1" x14ac:dyDescent="0.2">
      <c r="A90" s="83" t="str">
        <f>IF(Lifting_Incidents[[#This Row],[Date]]="","",TEXT(B90, "mmmm yyyy"))</f>
        <v>March 2025</v>
      </c>
      <c r="B90" s="48">
        <v>45737</v>
      </c>
      <c r="C90" s="48" t="s">
        <v>66</v>
      </c>
      <c r="D90" s="52" t="s">
        <v>67</v>
      </c>
      <c r="E90" s="9" t="s">
        <v>312</v>
      </c>
      <c r="F90" s="6" t="s">
        <v>110</v>
      </c>
      <c r="G90" s="68" t="s">
        <v>313</v>
      </c>
      <c r="H90" s="6" t="s">
        <v>112</v>
      </c>
      <c r="I90" s="8" t="s">
        <v>64</v>
      </c>
      <c r="J90" s="6" t="s">
        <v>64</v>
      </c>
      <c r="K90" s="6" t="s">
        <v>65</v>
      </c>
      <c r="L90" s="6"/>
    </row>
    <row r="91" spans="1:12" ht="132" customHeight="1" x14ac:dyDescent="0.2">
      <c r="A91" s="65" t="str">
        <f>IF(Lifting_Incidents[[#This Row],[Date]]="","",TEXT(B91, "mmmm yyyy"))</f>
        <v>March 2025</v>
      </c>
      <c r="B91" s="48">
        <v>45738</v>
      </c>
      <c r="C91" s="48" t="s">
        <v>82</v>
      </c>
      <c r="D91" s="52" t="s">
        <v>76</v>
      </c>
      <c r="E91" s="7" t="s">
        <v>246</v>
      </c>
      <c r="F91" s="6" t="s">
        <v>61</v>
      </c>
      <c r="G91" s="66" t="s">
        <v>278</v>
      </c>
      <c r="H91" s="6" t="s">
        <v>102</v>
      </c>
      <c r="I91" s="8" t="s">
        <v>65</v>
      </c>
      <c r="J91" s="6" t="s">
        <v>64</v>
      </c>
      <c r="K91" s="6" t="s">
        <v>65</v>
      </c>
      <c r="L91" s="6"/>
    </row>
    <row r="92" spans="1:12" ht="187.5" customHeight="1" x14ac:dyDescent="0.2">
      <c r="A92" s="65" t="str">
        <f>IF(Lifting_Incidents[[#This Row],[Date]]="","",TEXT(B92, "mmmm yyyy"))</f>
        <v>March 2025</v>
      </c>
      <c r="B92" s="48">
        <v>45738</v>
      </c>
      <c r="C92" s="48" t="s">
        <v>82</v>
      </c>
      <c r="D92" s="52" t="s">
        <v>63</v>
      </c>
      <c r="E92" s="7" t="s">
        <v>279</v>
      </c>
      <c r="F92" s="6" t="s">
        <v>104</v>
      </c>
      <c r="G92" s="6" t="s">
        <v>247</v>
      </c>
      <c r="H92" s="6" t="s">
        <v>112</v>
      </c>
      <c r="I92" s="8" t="s">
        <v>65</v>
      </c>
      <c r="J92" s="6" t="s">
        <v>64</v>
      </c>
      <c r="K92" s="6" t="s">
        <v>65</v>
      </c>
      <c r="L92" s="6"/>
    </row>
    <row r="93" spans="1:12" ht="274.5" customHeight="1" x14ac:dyDescent="0.2">
      <c r="A93" s="65" t="str">
        <f>IF(Lifting_Incidents[[#This Row],[Date]]="","",TEXT(B93, "mmmm yyyy"))</f>
        <v>March 2025</v>
      </c>
      <c r="B93" s="48">
        <v>45738</v>
      </c>
      <c r="C93" s="48" t="s">
        <v>82</v>
      </c>
      <c r="D93" s="52" t="s">
        <v>76</v>
      </c>
      <c r="E93" s="7" t="s">
        <v>281</v>
      </c>
      <c r="F93" s="6" t="s">
        <v>63</v>
      </c>
      <c r="G93" s="67" t="s">
        <v>280</v>
      </c>
      <c r="H93" s="6" t="s">
        <v>112</v>
      </c>
      <c r="I93" s="8" t="s">
        <v>65</v>
      </c>
      <c r="J93" s="6" t="s">
        <v>65</v>
      </c>
      <c r="K93" s="6" t="s">
        <v>64</v>
      </c>
      <c r="L93" s="6" t="s">
        <v>204</v>
      </c>
    </row>
    <row r="94" spans="1:12" ht="242.25" x14ac:dyDescent="0.2">
      <c r="A94" s="65" t="str">
        <f>IF(Lifting_Incidents[[#This Row],[Date]]="","",TEXT(B94, "mmmm yyyy"))</f>
        <v>March 2025</v>
      </c>
      <c r="B94" s="48">
        <v>45739</v>
      </c>
      <c r="C94" s="48" t="s">
        <v>82</v>
      </c>
      <c r="D94" s="52" t="s">
        <v>59</v>
      </c>
      <c r="E94" s="7" t="s">
        <v>282</v>
      </c>
      <c r="F94" s="6" t="s">
        <v>95</v>
      </c>
      <c r="G94" s="66" t="s">
        <v>283</v>
      </c>
      <c r="H94" s="6" t="s">
        <v>79</v>
      </c>
      <c r="I94" s="8" t="s">
        <v>65</v>
      </c>
      <c r="J94" s="6" t="s">
        <v>64</v>
      </c>
      <c r="K94" s="6" t="s">
        <v>65</v>
      </c>
      <c r="L94" s="6"/>
    </row>
    <row r="95" spans="1:12" ht="113.25" customHeight="1" x14ac:dyDescent="0.2">
      <c r="A95" s="65" t="str">
        <f>IF(Lifting_Incidents[[#This Row],[Date]]="","",TEXT(B95, "mmmm yyyy"))</f>
        <v>March 2025</v>
      </c>
      <c r="B95" s="48">
        <v>45739</v>
      </c>
      <c r="C95" s="48" t="s">
        <v>58</v>
      </c>
      <c r="D95" s="52" t="s">
        <v>76</v>
      </c>
      <c r="E95" s="7" t="s">
        <v>284</v>
      </c>
      <c r="F95" s="6" t="s">
        <v>69</v>
      </c>
      <c r="G95" s="6" t="s">
        <v>285</v>
      </c>
      <c r="H95" s="6" t="s">
        <v>63</v>
      </c>
      <c r="I95" s="8" t="s">
        <v>64</v>
      </c>
      <c r="J95" s="6" t="s">
        <v>65</v>
      </c>
      <c r="K95" s="6" t="s">
        <v>64</v>
      </c>
      <c r="L95" s="6" t="s">
        <v>286</v>
      </c>
    </row>
    <row r="96" spans="1:12" ht="190.5" customHeight="1" x14ac:dyDescent="0.2">
      <c r="A96" s="65" t="str">
        <f>IF(Lifting_Incidents[[#This Row],[Date]]="","",TEXT(B96, "mmmm yyyy"))</f>
        <v>March 2025</v>
      </c>
      <c r="B96" s="48">
        <v>45743</v>
      </c>
      <c r="C96" s="48" t="s">
        <v>82</v>
      </c>
      <c r="D96" s="52" t="s">
        <v>59</v>
      </c>
      <c r="E96" s="7" t="s">
        <v>248</v>
      </c>
      <c r="F96" s="6" t="s">
        <v>130</v>
      </c>
      <c r="G96" s="6" t="s">
        <v>127</v>
      </c>
      <c r="H96" s="6" t="s">
        <v>93</v>
      </c>
      <c r="I96" s="8" t="s">
        <v>65</v>
      </c>
      <c r="J96" s="6" t="s">
        <v>64</v>
      </c>
      <c r="K96" s="6" t="s">
        <v>65</v>
      </c>
      <c r="L96" s="6"/>
    </row>
    <row r="97" spans="1:12" ht="190.5" customHeight="1" x14ac:dyDescent="0.2">
      <c r="A97" s="83" t="str">
        <f>IF(Lifting_Incidents[[#This Row],[Date]]="","",TEXT(B97, "mmmm yyyy"))</f>
        <v>March 2025</v>
      </c>
      <c r="B97" s="48">
        <v>45743</v>
      </c>
      <c r="C97" s="48" t="s">
        <v>66</v>
      </c>
      <c r="D97" s="52" t="s">
        <v>67</v>
      </c>
      <c r="E97" s="9" t="s">
        <v>315</v>
      </c>
      <c r="F97" s="6" t="s">
        <v>130</v>
      </c>
      <c r="G97" s="8" t="s">
        <v>314</v>
      </c>
      <c r="H97" s="6" t="s">
        <v>71</v>
      </c>
      <c r="I97" s="8" t="s">
        <v>65</v>
      </c>
      <c r="J97" s="6" t="s">
        <v>65</v>
      </c>
      <c r="K97" s="6" t="s">
        <v>64</v>
      </c>
      <c r="L97" s="8" t="s">
        <v>209</v>
      </c>
    </row>
    <row r="98" spans="1:12" ht="140.25" customHeight="1" x14ac:dyDescent="0.2">
      <c r="A98" s="65" t="str">
        <f>IF(Lifting_Incidents[[#This Row],[Date]]="","",TEXT(B98, "mmmm yyyy"))</f>
        <v>March 2025</v>
      </c>
      <c r="B98" s="48">
        <v>45744</v>
      </c>
      <c r="C98" s="48" t="s">
        <v>99</v>
      </c>
      <c r="D98" s="52" t="s">
        <v>59</v>
      </c>
      <c r="E98" s="7" t="s">
        <v>249</v>
      </c>
      <c r="F98" s="6" t="s">
        <v>104</v>
      </c>
      <c r="G98" s="66" t="s">
        <v>287</v>
      </c>
      <c r="H98" s="6" t="s">
        <v>112</v>
      </c>
      <c r="I98" s="8" t="s">
        <v>64</v>
      </c>
      <c r="J98" s="6" t="s">
        <v>64</v>
      </c>
      <c r="K98" s="6" t="s">
        <v>65</v>
      </c>
      <c r="L98" s="6"/>
    </row>
    <row r="99" spans="1:12" ht="203.25" customHeight="1" x14ac:dyDescent="0.2">
      <c r="A99" s="65" t="str">
        <f>IF(Lifting_Incidents[[#This Row],[Date]]="","",TEXT(B99, "mmmm yyyy"))</f>
        <v>March 2025</v>
      </c>
      <c r="B99" s="48">
        <v>45745</v>
      </c>
      <c r="C99" s="48" t="s">
        <v>58</v>
      </c>
      <c r="D99" s="52" t="s">
        <v>59</v>
      </c>
      <c r="E99" s="7" t="s">
        <v>290</v>
      </c>
      <c r="F99" s="6" t="s">
        <v>95</v>
      </c>
      <c r="G99" s="67" t="s">
        <v>288</v>
      </c>
      <c r="H99" s="6" t="s">
        <v>71</v>
      </c>
      <c r="I99" s="8" t="s">
        <v>64</v>
      </c>
      <c r="J99" s="6" t="s">
        <v>65</v>
      </c>
      <c r="K99" s="6" t="s">
        <v>64</v>
      </c>
      <c r="L99" s="6" t="s">
        <v>265</v>
      </c>
    </row>
    <row r="100" spans="1:12" ht="191.25" x14ac:dyDescent="0.2">
      <c r="A100" s="65" t="str">
        <f>IF(Lifting_Incidents[[#This Row],[Date]]="","",TEXT(B100, "mmmm yyyy"))</f>
        <v>March 2025</v>
      </c>
      <c r="B100" s="48">
        <v>45747</v>
      </c>
      <c r="C100" s="48" t="s">
        <v>58</v>
      </c>
      <c r="D100" s="52" t="s">
        <v>59</v>
      </c>
      <c r="E100" s="9" t="s">
        <v>301</v>
      </c>
      <c r="F100" s="8" t="s">
        <v>74</v>
      </c>
      <c r="G100" s="8" t="s">
        <v>127</v>
      </c>
      <c r="H100" s="6" t="s">
        <v>93</v>
      </c>
      <c r="I100" s="8" t="s">
        <v>64</v>
      </c>
      <c r="J100" s="6" t="s">
        <v>64</v>
      </c>
      <c r="K100" s="6" t="s">
        <v>65</v>
      </c>
      <c r="L100" s="6"/>
    </row>
    <row r="101" spans="1:12" ht="114.75" x14ac:dyDescent="0.2">
      <c r="A101" s="83" t="str">
        <f>IF(Lifting_Incidents[[#This Row],[Date]]="","",TEXT(B101, "mmmm yyyy"))</f>
        <v>April 2025</v>
      </c>
      <c r="B101" s="48">
        <v>45749</v>
      </c>
      <c r="C101" s="48" t="s">
        <v>66</v>
      </c>
      <c r="D101" s="52" t="s">
        <v>76</v>
      </c>
      <c r="E101" s="9" t="s">
        <v>316</v>
      </c>
      <c r="F101" s="6" t="s">
        <v>74</v>
      </c>
      <c r="G101" s="8" t="s">
        <v>127</v>
      </c>
      <c r="H101" s="6" t="s">
        <v>93</v>
      </c>
      <c r="I101" s="8" t="s">
        <v>65</v>
      </c>
      <c r="J101" s="6" t="s">
        <v>64</v>
      </c>
      <c r="K101" s="6" t="s">
        <v>65</v>
      </c>
      <c r="L101" s="6"/>
    </row>
    <row r="102" spans="1:12" ht="140.25" x14ac:dyDescent="0.2">
      <c r="A102" s="83" t="str">
        <f>IF(Lifting_Incidents[[#This Row],[Date]]="","",TEXT(B102, "mmmm yyyy"))</f>
        <v>April 2025</v>
      </c>
      <c r="B102" s="48">
        <v>45750</v>
      </c>
      <c r="C102" s="48" t="s">
        <v>58</v>
      </c>
      <c r="D102" s="52" t="s">
        <v>113</v>
      </c>
      <c r="E102" s="9" t="s">
        <v>357</v>
      </c>
      <c r="F102" s="6" t="s">
        <v>85</v>
      </c>
      <c r="G102" s="8" t="s">
        <v>101</v>
      </c>
      <c r="H102" s="6" t="s">
        <v>102</v>
      </c>
      <c r="I102" s="8" t="s">
        <v>65</v>
      </c>
      <c r="J102" s="6" t="s">
        <v>64</v>
      </c>
      <c r="K102" s="6" t="s">
        <v>65</v>
      </c>
      <c r="L102" s="6"/>
    </row>
    <row r="103" spans="1:12" ht="153" x14ac:dyDescent="0.2">
      <c r="A103" s="83" t="str">
        <f>IF(Lifting_Incidents[[#This Row],[Date]]="","",TEXT(B103, "mmmm yyyy"))</f>
        <v>April 2025</v>
      </c>
      <c r="B103" s="48">
        <v>45750</v>
      </c>
      <c r="C103" s="48" t="s">
        <v>58</v>
      </c>
      <c r="D103" s="52" t="s">
        <v>59</v>
      </c>
      <c r="E103" s="9" t="s">
        <v>356</v>
      </c>
      <c r="F103" s="6" t="s">
        <v>61</v>
      </c>
      <c r="G103" s="8" t="s">
        <v>317</v>
      </c>
      <c r="H103" s="6" t="s">
        <v>63</v>
      </c>
      <c r="I103" s="8" t="s">
        <v>64</v>
      </c>
      <c r="J103" s="6" t="s">
        <v>65</v>
      </c>
      <c r="K103" s="6" t="s">
        <v>64</v>
      </c>
      <c r="L103" s="8" t="s">
        <v>318</v>
      </c>
    </row>
    <row r="104" spans="1:12" ht="153" x14ac:dyDescent="0.2">
      <c r="A104" s="83" t="str">
        <f>IF(Lifting_Incidents[[#This Row],[Date]]="","",TEXT(B104, "mmmm yyyy"))</f>
        <v>April 2025</v>
      </c>
      <c r="B104" s="48">
        <v>45753</v>
      </c>
      <c r="C104" s="48" t="s">
        <v>82</v>
      </c>
      <c r="D104" s="52" t="s">
        <v>59</v>
      </c>
      <c r="E104" s="9" t="s">
        <v>339</v>
      </c>
      <c r="F104" s="6" t="s">
        <v>63</v>
      </c>
      <c r="G104" s="8" t="s">
        <v>127</v>
      </c>
      <c r="H104" s="6" t="s">
        <v>93</v>
      </c>
      <c r="I104" s="8" t="s">
        <v>64</v>
      </c>
      <c r="J104" s="6" t="s">
        <v>64</v>
      </c>
      <c r="K104" s="6" t="s">
        <v>65</v>
      </c>
      <c r="L104" s="6"/>
    </row>
    <row r="105" spans="1:12" ht="204" x14ac:dyDescent="0.2">
      <c r="A105" s="83" t="str">
        <f>IF(Lifting_Incidents[[#This Row],[Date]]="","",TEXT(B105, "mmmm yyyy"))</f>
        <v>April 2025</v>
      </c>
      <c r="B105" s="48">
        <v>45753</v>
      </c>
      <c r="C105" s="48" t="s">
        <v>99</v>
      </c>
      <c r="D105" s="52" t="s">
        <v>59</v>
      </c>
      <c r="E105" s="9" t="s">
        <v>365</v>
      </c>
      <c r="F105" s="6" t="s">
        <v>69</v>
      </c>
      <c r="G105" s="8" t="s">
        <v>319</v>
      </c>
      <c r="H105" s="6" t="s">
        <v>112</v>
      </c>
      <c r="I105" s="8" t="s">
        <v>65</v>
      </c>
      <c r="J105" s="6" t="s">
        <v>64</v>
      </c>
      <c r="K105" s="6" t="s">
        <v>65</v>
      </c>
      <c r="L105" s="6"/>
    </row>
    <row r="106" spans="1:12" ht="89.25" x14ac:dyDescent="0.2">
      <c r="A106" s="83" t="str">
        <f>IF(Lifting_Incidents[[#This Row],[Date]]="","",TEXT(B106, "mmmm yyyy"))</f>
        <v>April 2025</v>
      </c>
      <c r="B106" s="48">
        <v>45755</v>
      </c>
      <c r="C106" s="48" t="s">
        <v>82</v>
      </c>
      <c r="D106" s="52" t="s">
        <v>201</v>
      </c>
      <c r="E106" s="9" t="s">
        <v>340</v>
      </c>
      <c r="F106" s="6" t="s">
        <v>110</v>
      </c>
      <c r="G106" s="8" t="s">
        <v>320</v>
      </c>
      <c r="H106" s="6" t="s">
        <v>71</v>
      </c>
      <c r="I106" s="8" t="s">
        <v>64</v>
      </c>
      <c r="J106" s="6" t="s">
        <v>64</v>
      </c>
      <c r="K106" s="6" t="s">
        <v>65</v>
      </c>
      <c r="L106" s="6"/>
    </row>
    <row r="107" spans="1:12" ht="178.5" x14ac:dyDescent="0.2">
      <c r="A107" s="83" t="str">
        <f>IF(Lifting_Incidents[[#This Row],[Date]]="","",TEXT(B107, "mmmm yyyy"))</f>
        <v>April 2025</v>
      </c>
      <c r="B107" s="48">
        <v>45755</v>
      </c>
      <c r="C107" s="48" t="s">
        <v>58</v>
      </c>
      <c r="D107" s="52" t="s">
        <v>63</v>
      </c>
      <c r="E107" s="9" t="s">
        <v>341</v>
      </c>
      <c r="F107" s="6" t="s">
        <v>85</v>
      </c>
      <c r="G107" s="8" t="s">
        <v>78</v>
      </c>
      <c r="H107" s="6" t="s">
        <v>79</v>
      </c>
      <c r="I107" s="8" t="s">
        <v>65</v>
      </c>
      <c r="J107" s="6" t="s">
        <v>64</v>
      </c>
      <c r="K107" s="6" t="s">
        <v>65</v>
      </c>
      <c r="L107" s="6"/>
    </row>
    <row r="108" spans="1:12" ht="153" x14ac:dyDescent="0.2">
      <c r="A108" s="83" t="str">
        <f>IF(Lifting_Incidents[[#This Row],[Date]]="","",TEXT(B108, "mmmm yyyy"))</f>
        <v>April 2025</v>
      </c>
      <c r="B108" s="48">
        <v>45756</v>
      </c>
      <c r="C108" s="48" t="s">
        <v>186</v>
      </c>
      <c r="D108" s="52" t="s">
        <v>67</v>
      </c>
      <c r="E108" s="9" t="s">
        <v>342</v>
      </c>
      <c r="F108" s="6" t="s">
        <v>130</v>
      </c>
      <c r="G108" s="8" t="s">
        <v>321</v>
      </c>
      <c r="H108" s="6" t="s">
        <v>112</v>
      </c>
      <c r="I108" s="8" t="s">
        <v>64</v>
      </c>
      <c r="J108" s="6" t="s">
        <v>64</v>
      </c>
      <c r="K108" s="6" t="s">
        <v>65</v>
      </c>
      <c r="L108" s="6"/>
    </row>
    <row r="109" spans="1:12" ht="153" x14ac:dyDescent="0.2">
      <c r="A109" s="83" t="str">
        <f>IF(Lifting_Incidents[[#This Row],[Date]]="","",TEXT(B109, "mmmm yyyy"))</f>
        <v>April 2025</v>
      </c>
      <c r="B109" s="48">
        <v>45757</v>
      </c>
      <c r="C109" s="48" t="s">
        <v>82</v>
      </c>
      <c r="D109" s="52" t="s">
        <v>59</v>
      </c>
      <c r="E109" s="9" t="s">
        <v>358</v>
      </c>
      <c r="F109" s="6" t="s">
        <v>95</v>
      </c>
      <c r="G109" s="8" t="s">
        <v>322</v>
      </c>
      <c r="H109" s="6" t="s">
        <v>112</v>
      </c>
      <c r="I109" s="8" t="s">
        <v>65</v>
      </c>
      <c r="J109" s="6" t="s">
        <v>64</v>
      </c>
      <c r="K109" s="6" t="s">
        <v>65</v>
      </c>
      <c r="L109" s="6"/>
    </row>
    <row r="110" spans="1:12" ht="153" x14ac:dyDescent="0.2">
      <c r="A110" s="83" t="str">
        <f>IF(Lifting_Incidents[[#This Row],[Date]]="","",TEXT(B110, "mmmm yyyy"))</f>
        <v>April 2025</v>
      </c>
      <c r="B110" s="48">
        <v>45758</v>
      </c>
      <c r="C110" s="48" t="s">
        <v>58</v>
      </c>
      <c r="D110" s="52" t="s">
        <v>76</v>
      </c>
      <c r="E110" s="9" t="s">
        <v>359</v>
      </c>
      <c r="F110" s="6" t="s">
        <v>95</v>
      </c>
      <c r="G110" s="8" t="s">
        <v>78</v>
      </c>
      <c r="H110" s="6" t="s">
        <v>79</v>
      </c>
      <c r="I110" s="8" t="s">
        <v>65</v>
      </c>
      <c r="J110" s="6" t="s">
        <v>64</v>
      </c>
      <c r="K110" s="6" t="s">
        <v>65</v>
      </c>
      <c r="L110" s="6"/>
    </row>
    <row r="111" spans="1:12" ht="178.5" x14ac:dyDescent="0.2">
      <c r="A111" s="83" t="str">
        <f>IF(Lifting_Incidents[[#This Row],[Date]]="","",TEXT(B111, "mmmm yyyy"))</f>
        <v>April 2025</v>
      </c>
      <c r="B111" s="48">
        <v>45759</v>
      </c>
      <c r="C111" s="48" t="s">
        <v>99</v>
      </c>
      <c r="D111" s="52" t="s">
        <v>67</v>
      </c>
      <c r="E111" s="9" t="s">
        <v>343</v>
      </c>
      <c r="F111" s="6" t="s">
        <v>104</v>
      </c>
      <c r="G111" s="8" t="s">
        <v>323</v>
      </c>
      <c r="H111" s="6" t="s">
        <v>112</v>
      </c>
      <c r="I111" s="8" t="s">
        <v>65</v>
      </c>
      <c r="J111" s="6" t="s">
        <v>64</v>
      </c>
      <c r="K111" s="6" t="s">
        <v>65</v>
      </c>
      <c r="L111" s="6"/>
    </row>
    <row r="112" spans="1:12" ht="216.75" x14ac:dyDescent="0.2">
      <c r="A112" s="83" t="str">
        <f>IF(Lifting_Incidents[[#This Row],[Date]]="","",TEXT(B112, "mmmm yyyy"))</f>
        <v>April 2025</v>
      </c>
      <c r="B112" s="48">
        <v>45760</v>
      </c>
      <c r="C112" s="48" t="s">
        <v>82</v>
      </c>
      <c r="D112" s="52" t="s">
        <v>76</v>
      </c>
      <c r="E112" s="9" t="s">
        <v>344</v>
      </c>
      <c r="F112" s="6" t="s">
        <v>74</v>
      </c>
      <c r="G112" s="8" t="s">
        <v>324</v>
      </c>
      <c r="H112" s="6" t="s">
        <v>112</v>
      </c>
      <c r="I112" s="8" t="s">
        <v>65</v>
      </c>
      <c r="J112" s="6" t="s">
        <v>64</v>
      </c>
      <c r="K112" s="6" t="s">
        <v>65</v>
      </c>
      <c r="L112" s="6"/>
    </row>
    <row r="113" spans="1:12" ht="140.25" x14ac:dyDescent="0.2">
      <c r="A113" s="91" t="str">
        <f>IF(Lifting_Incidents[[#This Row],[Date]]="","",TEXT(B113, "mmmm yyyy"))</f>
        <v>April 2025</v>
      </c>
      <c r="B113" s="48">
        <v>45760</v>
      </c>
      <c r="C113" s="48" t="s">
        <v>99</v>
      </c>
      <c r="D113" s="52" t="s">
        <v>67</v>
      </c>
      <c r="E113" s="9" t="s">
        <v>364</v>
      </c>
      <c r="F113" s="6" t="s">
        <v>61</v>
      </c>
      <c r="G113" s="8" t="s">
        <v>223</v>
      </c>
      <c r="H113" s="6" t="s">
        <v>71</v>
      </c>
      <c r="I113" s="8" t="s">
        <v>65</v>
      </c>
      <c r="J113" s="6" t="s">
        <v>64</v>
      </c>
      <c r="K113" s="6" t="s">
        <v>65</v>
      </c>
      <c r="L113" s="6"/>
    </row>
    <row r="114" spans="1:12" ht="63.75" x14ac:dyDescent="0.2">
      <c r="A114" s="83" t="str">
        <f>IF(Lifting_Incidents[[#This Row],[Date]]="","",TEXT(B114, "mmmm yyyy"))</f>
        <v>April 2025</v>
      </c>
      <c r="B114" s="48">
        <v>45760</v>
      </c>
      <c r="C114" s="48" t="s">
        <v>186</v>
      </c>
      <c r="D114" s="52" t="s">
        <v>67</v>
      </c>
      <c r="E114" s="9" t="s">
        <v>325</v>
      </c>
      <c r="F114" s="6" t="s">
        <v>69</v>
      </c>
      <c r="G114" s="8" t="s">
        <v>326</v>
      </c>
      <c r="H114" s="6" t="s">
        <v>112</v>
      </c>
      <c r="I114" s="8" t="s">
        <v>65</v>
      </c>
      <c r="J114" s="6" t="s">
        <v>64</v>
      </c>
      <c r="K114" s="6" t="s">
        <v>65</v>
      </c>
      <c r="L114" s="6"/>
    </row>
    <row r="115" spans="1:12" ht="140.25" x14ac:dyDescent="0.2">
      <c r="A115" s="83" t="str">
        <f>IF(Lifting_Incidents[[#This Row],[Date]]="","",TEXT(B115, "mmmm yyyy"))</f>
        <v>April 2025</v>
      </c>
      <c r="B115" s="48">
        <v>45761</v>
      </c>
      <c r="C115" s="48" t="s">
        <v>99</v>
      </c>
      <c r="D115" s="52" t="s">
        <v>63</v>
      </c>
      <c r="E115" s="9" t="s">
        <v>327</v>
      </c>
      <c r="F115" s="6" t="s">
        <v>61</v>
      </c>
      <c r="G115" s="8" t="s">
        <v>360</v>
      </c>
      <c r="H115" s="6" t="s">
        <v>63</v>
      </c>
      <c r="I115" s="8" t="s">
        <v>64</v>
      </c>
      <c r="J115" s="6" t="s">
        <v>64</v>
      </c>
      <c r="K115" s="6" t="s">
        <v>65</v>
      </c>
      <c r="L115" s="6"/>
    </row>
    <row r="116" spans="1:12" ht="127.5" x14ac:dyDescent="0.2">
      <c r="A116" s="83" t="str">
        <f>IF(Lifting_Incidents[[#This Row],[Date]]="","",TEXT(B116, "mmmm yyyy"))</f>
        <v>April 2025</v>
      </c>
      <c r="B116" s="48">
        <v>45761</v>
      </c>
      <c r="C116" s="48" t="s">
        <v>186</v>
      </c>
      <c r="D116" s="52" t="s">
        <v>76</v>
      </c>
      <c r="E116" s="9" t="s">
        <v>345</v>
      </c>
      <c r="F116" s="6" t="s">
        <v>69</v>
      </c>
      <c r="G116" s="8" t="s">
        <v>328</v>
      </c>
      <c r="H116" s="6" t="s">
        <v>112</v>
      </c>
      <c r="I116" s="8" t="s">
        <v>65</v>
      </c>
      <c r="J116" s="6" t="s">
        <v>64</v>
      </c>
      <c r="K116" s="6" t="s">
        <v>65</v>
      </c>
      <c r="L116" s="6"/>
    </row>
    <row r="117" spans="1:12" ht="114.75" x14ac:dyDescent="0.2">
      <c r="A117" s="91" t="str">
        <f>IF(Lifting_Incidents[[#This Row],[Date]]="","",TEXT(B117, "mmmm yyyy"))</f>
        <v>April 2025</v>
      </c>
      <c r="B117" s="48">
        <v>45761</v>
      </c>
      <c r="C117" s="48" t="s">
        <v>58</v>
      </c>
      <c r="D117" s="52" t="s">
        <v>76</v>
      </c>
      <c r="E117" s="9" t="s">
        <v>417</v>
      </c>
      <c r="F117" s="6" t="s">
        <v>69</v>
      </c>
      <c r="G117" s="8" t="s">
        <v>278</v>
      </c>
      <c r="H117" s="6" t="s">
        <v>102</v>
      </c>
      <c r="I117" s="8" t="s">
        <v>65</v>
      </c>
      <c r="J117" s="6" t="s">
        <v>64</v>
      </c>
      <c r="K117" s="6" t="s">
        <v>65</v>
      </c>
      <c r="L117" s="6"/>
    </row>
    <row r="118" spans="1:12" ht="178.5" x14ac:dyDescent="0.2">
      <c r="A118" s="83" t="str">
        <f>IF(Lifting_Incidents[[#This Row],[Date]]="","",TEXT(B118, "mmmm yyyy"))</f>
        <v>April 2025</v>
      </c>
      <c r="B118" s="48">
        <v>45762</v>
      </c>
      <c r="C118" s="48" t="s">
        <v>66</v>
      </c>
      <c r="D118" s="52" t="s">
        <v>59</v>
      </c>
      <c r="E118" s="9" t="s">
        <v>346</v>
      </c>
      <c r="F118" s="6" t="s">
        <v>95</v>
      </c>
      <c r="G118" s="8" t="s">
        <v>228</v>
      </c>
      <c r="H118" s="6" t="s">
        <v>71</v>
      </c>
      <c r="I118" s="8" t="s">
        <v>65</v>
      </c>
      <c r="J118" s="6" t="s">
        <v>64</v>
      </c>
      <c r="K118" s="6" t="s">
        <v>65</v>
      </c>
      <c r="L118" s="6"/>
    </row>
    <row r="119" spans="1:12" ht="127.5" x14ac:dyDescent="0.2">
      <c r="A119" s="83" t="str">
        <f>IF(Lifting_Incidents[[#This Row],[Date]]="","",TEXT(B119, "mmmm yyyy"))</f>
        <v>April 2025</v>
      </c>
      <c r="B119" s="48">
        <v>45762</v>
      </c>
      <c r="C119" s="48" t="s">
        <v>66</v>
      </c>
      <c r="D119" s="52" t="s">
        <v>63</v>
      </c>
      <c r="E119" s="9" t="s">
        <v>347</v>
      </c>
      <c r="F119" s="6" t="s">
        <v>130</v>
      </c>
      <c r="G119" s="8" t="s">
        <v>63</v>
      </c>
      <c r="H119" s="6" t="s">
        <v>63</v>
      </c>
      <c r="I119" s="8" t="s">
        <v>65</v>
      </c>
      <c r="J119" s="6" t="s">
        <v>64</v>
      </c>
      <c r="K119" s="6" t="s">
        <v>65</v>
      </c>
      <c r="L119" s="6"/>
    </row>
    <row r="120" spans="1:12" ht="191.25" x14ac:dyDescent="0.2">
      <c r="A120" s="83" t="str">
        <f>IF(Lifting_Incidents[[#This Row],[Date]]="","",TEXT(B120, "mmmm yyyy"))</f>
        <v>April 2025</v>
      </c>
      <c r="B120" s="48">
        <v>45762</v>
      </c>
      <c r="C120" s="48" t="s">
        <v>66</v>
      </c>
      <c r="D120" s="52" t="s">
        <v>63</v>
      </c>
      <c r="E120" s="9" t="s">
        <v>361</v>
      </c>
      <c r="F120" s="6" t="s">
        <v>104</v>
      </c>
      <c r="G120" s="8" t="s">
        <v>329</v>
      </c>
      <c r="H120" s="6" t="s">
        <v>63</v>
      </c>
      <c r="I120" s="8" t="s">
        <v>64</v>
      </c>
      <c r="J120" s="6" t="s">
        <v>64</v>
      </c>
      <c r="K120" s="6" t="s">
        <v>65</v>
      </c>
      <c r="L120" s="6"/>
    </row>
    <row r="121" spans="1:12" ht="140.25" x14ac:dyDescent="0.2">
      <c r="A121" s="83" t="str">
        <f>IF(Lifting_Incidents[[#This Row],[Date]]="","",TEXT(B121, "mmmm yyyy"))</f>
        <v>April 2025</v>
      </c>
      <c r="B121" s="48">
        <v>45763</v>
      </c>
      <c r="C121" s="48" t="s">
        <v>58</v>
      </c>
      <c r="D121" s="52" t="s">
        <v>76</v>
      </c>
      <c r="E121" s="9" t="s">
        <v>418</v>
      </c>
      <c r="F121" s="6" t="s">
        <v>124</v>
      </c>
      <c r="G121" s="8" t="s">
        <v>92</v>
      </c>
      <c r="H121" s="6" t="s">
        <v>93</v>
      </c>
      <c r="I121" s="8" t="s">
        <v>64</v>
      </c>
      <c r="J121" s="6" t="s">
        <v>64</v>
      </c>
      <c r="K121" s="6" t="s">
        <v>65</v>
      </c>
      <c r="L121" s="6"/>
    </row>
    <row r="122" spans="1:12" ht="140.25" x14ac:dyDescent="0.2">
      <c r="A122" s="83" t="str">
        <f>IF(Lifting_Incidents[[#This Row],[Date]]="","",TEXT(B122, "mmmm yyyy"))</f>
        <v>April 2025</v>
      </c>
      <c r="B122" s="48">
        <v>45764</v>
      </c>
      <c r="C122" s="48" t="s">
        <v>66</v>
      </c>
      <c r="D122" s="52" t="s">
        <v>59</v>
      </c>
      <c r="E122" s="9" t="s">
        <v>362</v>
      </c>
      <c r="F122" s="6" t="s">
        <v>95</v>
      </c>
      <c r="G122" s="8" t="s">
        <v>178</v>
      </c>
      <c r="H122" s="6" t="s">
        <v>79</v>
      </c>
      <c r="I122" s="8" t="s">
        <v>65</v>
      </c>
      <c r="J122" s="6" t="s">
        <v>64</v>
      </c>
      <c r="K122" s="6" t="s">
        <v>65</v>
      </c>
      <c r="L122" s="6"/>
    </row>
    <row r="123" spans="1:12" ht="140.25" x14ac:dyDescent="0.2">
      <c r="A123" s="83" t="str">
        <f>IF(Lifting_Incidents[[#This Row],[Date]]="","",TEXT(B123, "mmmm yyyy"))</f>
        <v>April 2025</v>
      </c>
      <c r="B123" s="48">
        <v>45769</v>
      </c>
      <c r="C123" s="48" t="s">
        <v>82</v>
      </c>
      <c r="D123" s="52" t="s">
        <v>59</v>
      </c>
      <c r="E123" s="9" t="s">
        <v>348</v>
      </c>
      <c r="F123" s="6" t="s">
        <v>74</v>
      </c>
      <c r="G123" s="8" t="s">
        <v>127</v>
      </c>
      <c r="H123" s="6" t="s">
        <v>93</v>
      </c>
      <c r="I123" s="8" t="s">
        <v>64</v>
      </c>
      <c r="J123" s="6" t="s">
        <v>64</v>
      </c>
      <c r="K123" s="6" t="s">
        <v>65</v>
      </c>
      <c r="L123" s="6"/>
    </row>
    <row r="124" spans="1:12" ht="153" x14ac:dyDescent="0.2">
      <c r="A124" s="83" t="str">
        <f>IF(Lifting_Incidents[[#This Row],[Date]]="","",TEXT(B124, "mmmm yyyy"))</f>
        <v>April 2025</v>
      </c>
      <c r="B124" s="48">
        <v>45769</v>
      </c>
      <c r="C124" s="48" t="s">
        <v>82</v>
      </c>
      <c r="D124" s="52" t="s">
        <v>63</v>
      </c>
      <c r="E124" s="9" t="s">
        <v>330</v>
      </c>
      <c r="F124" s="6" t="s">
        <v>85</v>
      </c>
      <c r="G124" s="8" t="s">
        <v>101</v>
      </c>
      <c r="H124" s="6" t="s">
        <v>102</v>
      </c>
      <c r="I124" s="8" t="s">
        <v>65</v>
      </c>
      <c r="J124" s="6" t="s">
        <v>64</v>
      </c>
      <c r="K124" s="6" t="s">
        <v>65</v>
      </c>
      <c r="L124" s="6"/>
    </row>
    <row r="125" spans="1:12" ht="140.25" x14ac:dyDescent="0.2">
      <c r="A125" s="83" t="str">
        <f>IF(Lifting_Incidents[[#This Row],[Date]]="","",TEXT(B125, "mmmm yyyy"))</f>
        <v>April 2025</v>
      </c>
      <c r="B125" s="48">
        <v>45769</v>
      </c>
      <c r="C125" s="48" t="s">
        <v>58</v>
      </c>
      <c r="D125" s="52" t="s">
        <v>201</v>
      </c>
      <c r="E125" s="9" t="s">
        <v>349</v>
      </c>
      <c r="F125" s="6" t="s">
        <v>130</v>
      </c>
      <c r="G125" s="8" t="s">
        <v>331</v>
      </c>
      <c r="H125" s="6" t="s">
        <v>112</v>
      </c>
      <c r="I125" s="8" t="s">
        <v>65</v>
      </c>
      <c r="J125" s="6" t="s">
        <v>65</v>
      </c>
      <c r="K125" s="6" t="s">
        <v>64</v>
      </c>
      <c r="L125" s="8" t="s">
        <v>337</v>
      </c>
    </row>
    <row r="126" spans="1:12" ht="178.5" x14ac:dyDescent="0.2">
      <c r="A126" s="83" t="str">
        <f>IF(Lifting_Incidents[[#This Row],[Date]]="","",TEXT(B126, "mmmm yyyy"))</f>
        <v>April 2025</v>
      </c>
      <c r="B126" s="48">
        <v>45770</v>
      </c>
      <c r="C126" s="48" t="s">
        <v>99</v>
      </c>
      <c r="D126" s="52" t="s">
        <v>76</v>
      </c>
      <c r="E126" s="9" t="s">
        <v>353</v>
      </c>
      <c r="F126" s="6" t="s">
        <v>69</v>
      </c>
      <c r="G126" s="8" t="s">
        <v>354</v>
      </c>
      <c r="H126" s="6" t="s">
        <v>90</v>
      </c>
      <c r="I126" s="8" t="s">
        <v>65</v>
      </c>
      <c r="J126" s="6" t="s">
        <v>64</v>
      </c>
      <c r="K126" s="6" t="s">
        <v>65</v>
      </c>
      <c r="L126" s="8"/>
    </row>
    <row r="127" spans="1:12" ht="114.75" x14ac:dyDescent="0.2">
      <c r="A127" s="83" t="str">
        <f>IF(Lifting_Incidents[[#This Row],[Date]]="","",TEXT(B127, "mmmm yyyy"))</f>
        <v>April 2025</v>
      </c>
      <c r="B127" s="48">
        <v>45771</v>
      </c>
      <c r="C127" s="48" t="s">
        <v>186</v>
      </c>
      <c r="D127" s="52" t="s">
        <v>67</v>
      </c>
      <c r="E127" s="9" t="s">
        <v>350</v>
      </c>
      <c r="F127" s="6" t="s">
        <v>130</v>
      </c>
      <c r="G127" s="8" t="s">
        <v>223</v>
      </c>
      <c r="H127" s="6" t="s">
        <v>71</v>
      </c>
      <c r="I127" s="8" t="s">
        <v>65</v>
      </c>
      <c r="J127" s="6" t="s">
        <v>64</v>
      </c>
      <c r="K127" s="6" t="s">
        <v>65</v>
      </c>
      <c r="L127" s="6"/>
    </row>
    <row r="128" spans="1:12" ht="204" x14ac:dyDescent="0.2">
      <c r="A128" s="83" t="str">
        <f>IF(Lifting_Incidents[[#This Row],[Date]]="","",TEXT(B128, "mmmm yyyy"))</f>
        <v>April 2025</v>
      </c>
      <c r="B128" s="48">
        <v>45772</v>
      </c>
      <c r="C128" s="48" t="s">
        <v>82</v>
      </c>
      <c r="D128" s="52" t="s">
        <v>113</v>
      </c>
      <c r="E128" s="9" t="s">
        <v>351</v>
      </c>
      <c r="F128" s="6" t="s">
        <v>63</v>
      </c>
      <c r="G128" s="8" t="s">
        <v>332</v>
      </c>
      <c r="H128" s="6" t="s">
        <v>63</v>
      </c>
      <c r="I128" s="8" t="s">
        <v>64</v>
      </c>
      <c r="J128" s="6" t="s">
        <v>65</v>
      </c>
      <c r="K128" s="6" t="s">
        <v>64</v>
      </c>
      <c r="L128" s="8" t="s">
        <v>318</v>
      </c>
    </row>
    <row r="129" spans="1:12" ht="153" x14ac:dyDescent="0.2">
      <c r="A129" s="83" t="str">
        <f>IF(Lifting_Incidents[[#This Row],[Date]]="","",TEXT(B129, "mmmm yyyy"))</f>
        <v>April 2025</v>
      </c>
      <c r="B129" s="48">
        <v>45772</v>
      </c>
      <c r="C129" s="48" t="s">
        <v>58</v>
      </c>
      <c r="D129" s="52" t="s">
        <v>67</v>
      </c>
      <c r="E129" s="9" t="s">
        <v>363</v>
      </c>
      <c r="F129" s="6" t="s">
        <v>95</v>
      </c>
      <c r="G129" s="8" t="s">
        <v>194</v>
      </c>
      <c r="H129" s="6" t="s">
        <v>102</v>
      </c>
      <c r="I129" s="8" t="s">
        <v>65</v>
      </c>
      <c r="J129" s="6" t="s">
        <v>64</v>
      </c>
      <c r="K129" s="6" t="s">
        <v>65</v>
      </c>
      <c r="L129" s="6"/>
    </row>
    <row r="130" spans="1:12" ht="178.5" x14ac:dyDescent="0.2">
      <c r="A130" s="83" t="str">
        <f>IF(Lifting_Incidents[[#This Row],[Date]]="","",TEXT(B130, "mmmm yyyy"))</f>
        <v>April 2025</v>
      </c>
      <c r="B130" s="48">
        <v>45774</v>
      </c>
      <c r="C130" s="48" t="s">
        <v>82</v>
      </c>
      <c r="D130" s="52" t="s">
        <v>76</v>
      </c>
      <c r="E130" s="9" t="s">
        <v>333</v>
      </c>
      <c r="F130" s="6" t="s">
        <v>69</v>
      </c>
      <c r="G130" s="8" t="s">
        <v>334</v>
      </c>
      <c r="H130" s="6" t="s">
        <v>63</v>
      </c>
      <c r="I130" s="8" t="s">
        <v>65</v>
      </c>
      <c r="J130" s="6" t="s">
        <v>65</v>
      </c>
      <c r="K130" s="6" t="s">
        <v>64</v>
      </c>
      <c r="L130" s="8" t="s">
        <v>338</v>
      </c>
    </row>
    <row r="131" spans="1:12" ht="191.25" x14ac:dyDescent="0.2">
      <c r="A131" s="84" t="str">
        <f>IF(Lifting_Incidents[[#This Row],[Date]]="","",TEXT(B131, "mmmm yyyy"))</f>
        <v>April 2025</v>
      </c>
      <c r="B131" s="85">
        <v>45775</v>
      </c>
      <c r="C131" s="85" t="s">
        <v>58</v>
      </c>
      <c r="D131" s="86" t="s">
        <v>76</v>
      </c>
      <c r="E131" s="90" t="s">
        <v>352</v>
      </c>
      <c r="F131" s="87" t="s">
        <v>61</v>
      </c>
      <c r="G131" s="88" t="s">
        <v>78</v>
      </c>
      <c r="H131" s="87" t="s">
        <v>79</v>
      </c>
      <c r="I131" s="88" t="s">
        <v>65</v>
      </c>
      <c r="J131" s="87" t="s">
        <v>64</v>
      </c>
      <c r="K131" s="6" t="s">
        <v>65</v>
      </c>
      <c r="L131" s="87"/>
    </row>
    <row r="132" spans="1:12" ht="229.5" x14ac:dyDescent="0.2">
      <c r="A132" s="89" t="str">
        <f>IF(Lifting_Incidents[[#This Row],[Date]]="","",TEXT(B132, "mmmm yyyy"))</f>
        <v>April 2025</v>
      </c>
      <c r="B132" s="85">
        <v>45775</v>
      </c>
      <c r="C132" s="85" t="s">
        <v>186</v>
      </c>
      <c r="D132" s="86" t="s">
        <v>67</v>
      </c>
      <c r="E132" s="90" t="s">
        <v>335</v>
      </c>
      <c r="F132" s="87" t="s">
        <v>69</v>
      </c>
      <c r="G132" s="88" t="s">
        <v>336</v>
      </c>
      <c r="H132" s="87" t="s">
        <v>63</v>
      </c>
      <c r="I132" s="88" t="s">
        <v>64</v>
      </c>
      <c r="J132" s="88" t="s">
        <v>64</v>
      </c>
      <c r="K132" s="87" t="s">
        <v>65</v>
      </c>
      <c r="L132" s="87"/>
    </row>
    <row r="133" spans="1:12" ht="191.25" x14ac:dyDescent="0.2">
      <c r="A133" s="89" t="str">
        <f>IF(Lifting_Incidents[[#This Row],[Date]]="","",TEXT(B133, "mmmm yyyy"))</f>
        <v>April 2025</v>
      </c>
      <c r="B133" s="85">
        <v>45775</v>
      </c>
      <c r="C133" s="85" t="s">
        <v>99</v>
      </c>
      <c r="D133" s="86" t="s">
        <v>76</v>
      </c>
      <c r="E133" s="90" t="s">
        <v>355</v>
      </c>
      <c r="F133" s="88" t="s">
        <v>130</v>
      </c>
      <c r="G133" s="88" t="s">
        <v>127</v>
      </c>
      <c r="H133" s="88" t="s">
        <v>93</v>
      </c>
      <c r="I133" s="88" t="s">
        <v>65</v>
      </c>
      <c r="J133" s="88" t="s">
        <v>64</v>
      </c>
      <c r="K133" s="88" t="s">
        <v>65</v>
      </c>
      <c r="L133" s="88"/>
    </row>
    <row r="134" spans="1:12" ht="216.75" x14ac:dyDescent="0.2">
      <c r="A134" s="83" t="str">
        <f>IF(Lifting_Incidents[[#This Row],[Date]]="","",TEXT(B134, "mmmm yyyy"))</f>
        <v>April 2025</v>
      </c>
      <c r="B134" s="48">
        <v>45777</v>
      </c>
      <c r="C134" s="48" t="s">
        <v>58</v>
      </c>
      <c r="D134" s="52" t="s">
        <v>76</v>
      </c>
      <c r="E134" s="9" t="s">
        <v>419</v>
      </c>
      <c r="F134" s="8" t="s">
        <v>110</v>
      </c>
      <c r="G134" s="8" t="s">
        <v>131</v>
      </c>
      <c r="H134" s="8" t="s">
        <v>102</v>
      </c>
      <c r="I134" s="8" t="s">
        <v>65</v>
      </c>
      <c r="J134" s="8" t="s">
        <v>64</v>
      </c>
      <c r="K134" s="8" t="s">
        <v>65</v>
      </c>
      <c r="L134" s="8"/>
    </row>
    <row r="135" spans="1:12" ht="127.5" x14ac:dyDescent="0.2">
      <c r="A135" s="83" t="str">
        <f>IF(Lifting_Incidents[[#This Row],[Date]]="","",TEXT(B135, "mmmm yyyy"))</f>
        <v>May 2025</v>
      </c>
      <c r="B135" s="48">
        <v>45779</v>
      </c>
      <c r="C135" s="48" t="s">
        <v>66</v>
      </c>
      <c r="D135" s="52" t="s">
        <v>113</v>
      </c>
      <c r="E135" s="9" t="s">
        <v>367</v>
      </c>
      <c r="F135" s="6" t="s">
        <v>95</v>
      </c>
      <c r="G135" s="8" t="s">
        <v>368</v>
      </c>
      <c r="H135" s="6" t="s">
        <v>112</v>
      </c>
      <c r="I135" s="8" t="s">
        <v>65</v>
      </c>
      <c r="J135" s="8" t="s">
        <v>64</v>
      </c>
      <c r="K135" s="6" t="s">
        <v>65</v>
      </c>
      <c r="L135" s="6"/>
    </row>
    <row r="136" spans="1:12" ht="204" x14ac:dyDescent="0.2">
      <c r="A136" s="83" t="str">
        <f>IF(Lifting_Incidents[[#This Row],[Date]]="","",TEXT(B136, "mmmm yyyy"))</f>
        <v>May 2025</v>
      </c>
      <c r="B136" s="48">
        <v>45779</v>
      </c>
      <c r="C136" s="48" t="s">
        <v>58</v>
      </c>
      <c r="D136" s="52" t="s">
        <v>201</v>
      </c>
      <c r="E136" s="9" t="s">
        <v>369</v>
      </c>
      <c r="F136" s="6" t="s">
        <v>110</v>
      </c>
      <c r="G136" s="8" t="s">
        <v>370</v>
      </c>
      <c r="H136" s="6" t="s">
        <v>63</v>
      </c>
      <c r="I136" s="8" t="s">
        <v>64</v>
      </c>
      <c r="J136" s="8" t="s">
        <v>64</v>
      </c>
      <c r="K136" s="6" t="s">
        <v>65</v>
      </c>
      <c r="L136" s="6"/>
    </row>
    <row r="137" spans="1:12" ht="178.5" x14ac:dyDescent="0.2">
      <c r="A137" s="83" t="str">
        <f>IF(Lifting_Incidents[[#This Row],[Date]]="","",TEXT(B137, "mmmm yyyy"))</f>
        <v>May 2025</v>
      </c>
      <c r="B137" s="48">
        <v>45779</v>
      </c>
      <c r="C137" s="48" t="s">
        <v>58</v>
      </c>
      <c r="D137" s="52" t="s">
        <v>201</v>
      </c>
      <c r="E137" s="9" t="s">
        <v>371</v>
      </c>
      <c r="F137" s="6" t="s">
        <v>95</v>
      </c>
      <c r="G137" s="8" t="s">
        <v>372</v>
      </c>
      <c r="H137" s="6" t="s">
        <v>112</v>
      </c>
      <c r="I137" s="8" t="s">
        <v>65</v>
      </c>
      <c r="J137" s="8" t="s">
        <v>65</v>
      </c>
      <c r="K137" s="6" t="s">
        <v>64</v>
      </c>
      <c r="L137" s="6" t="s">
        <v>387</v>
      </c>
    </row>
    <row r="138" spans="1:12" ht="191.25" x14ac:dyDescent="0.2">
      <c r="A138" s="83" t="str">
        <f>IF(Lifting_Incidents[[#This Row],[Date]]="","",TEXT(B138, "mmmm yyyy"))</f>
        <v>May 2025</v>
      </c>
      <c r="B138" s="48">
        <v>45780</v>
      </c>
      <c r="C138" s="48" t="s">
        <v>66</v>
      </c>
      <c r="D138" s="52" t="s">
        <v>63</v>
      </c>
      <c r="E138" s="9" t="s">
        <v>373</v>
      </c>
      <c r="F138" s="6" t="s">
        <v>69</v>
      </c>
      <c r="G138" s="8" t="s">
        <v>127</v>
      </c>
      <c r="H138" s="6" t="s">
        <v>93</v>
      </c>
      <c r="I138" s="8" t="s">
        <v>65</v>
      </c>
      <c r="J138" s="8" t="s">
        <v>64</v>
      </c>
      <c r="K138" s="6" t="s">
        <v>65</v>
      </c>
      <c r="L138" s="6"/>
    </row>
    <row r="139" spans="1:12" ht="229.5" x14ac:dyDescent="0.2">
      <c r="A139" s="83" t="str">
        <f>IF(Lifting_Incidents[[#This Row],[Date]]="","",TEXT(B139, "mmmm yyyy"))</f>
        <v>May 2025</v>
      </c>
      <c r="B139" s="48">
        <v>45780</v>
      </c>
      <c r="C139" s="48" t="s">
        <v>58</v>
      </c>
      <c r="D139" s="52" t="s">
        <v>76</v>
      </c>
      <c r="E139" s="9" t="s">
        <v>374</v>
      </c>
      <c r="F139" s="6" t="s">
        <v>95</v>
      </c>
      <c r="G139" s="8" t="s">
        <v>375</v>
      </c>
      <c r="H139" s="6" t="s">
        <v>112</v>
      </c>
      <c r="I139" s="8" t="s">
        <v>64</v>
      </c>
      <c r="J139" s="8" t="s">
        <v>64</v>
      </c>
      <c r="K139" s="6" t="s">
        <v>65</v>
      </c>
      <c r="L139" s="6"/>
    </row>
    <row r="140" spans="1:12" ht="114.75" x14ac:dyDescent="0.2">
      <c r="A140" s="83" t="str">
        <f>IF(Lifting_Incidents[[#This Row],[Date]]="","",TEXT(B140, "mmmm yyyy"))</f>
        <v>May 2025</v>
      </c>
      <c r="B140" s="48">
        <v>45781</v>
      </c>
      <c r="C140" s="48" t="s">
        <v>58</v>
      </c>
      <c r="D140" s="52" t="s">
        <v>59</v>
      </c>
      <c r="E140" s="9" t="s">
        <v>423</v>
      </c>
      <c r="F140" s="6" t="s">
        <v>69</v>
      </c>
      <c r="G140" s="8" t="s">
        <v>75</v>
      </c>
      <c r="H140" s="6" t="s">
        <v>71</v>
      </c>
      <c r="I140" s="8" t="s">
        <v>65</v>
      </c>
      <c r="J140" s="8" t="s">
        <v>65</v>
      </c>
      <c r="K140" s="6" t="s">
        <v>64</v>
      </c>
      <c r="L140" s="6" t="s">
        <v>388</v>
      </c>
    </row>
    <row r="141" spans="1:12" ht="216.75" x14ac:dyDescent="0.2">
      <c r="A141" s="83" t="str">
        <f>IF(Lifting_Incidents[[#This Row],[Date]]="","",TEXT(B141, "mmmm yyyy"))</f>
        <v>May 2025</v>
      </c>
      <c r="B141" s="48">
        <v>45783</v>
      </c>
      <c r="C141" s="48" t="s">
        <v>58</v>
      </c>
      <c r="D141" s="52" t="s">
        <v>67</v>
      </c>
      <c r="E141" s="9" t="s">
        <v>422</v>
      </c>
      <c r="F141" s="6" t="s">
        <v>85</v>
      </c>
      <c r="G141" s="8" t="s">
        <v>127</v>
      </c>
      <c r="H141" s="6" t="s">
        <v>93</v>
      </c>
      <c r="I141" s="8" t="s">
        <v>65</v>
      </c>
      <c r="J141" s="8" t="s">
        <v>64</v>
      </c>
      <c r="K141" s="6" t="s">
        <v>65</v>
      </c>
      <c r="L141" s="6"/>
    </row>
    <row r="142" spans="1:12" ht="165.75" x14ac:dyDescent="0.2">
      <c r="A142" s="83" t="str">
        <f>IF(Lifting_Incidents[[#This Row],[Date]]="","",TEXT(B142, "mmmm yyyy"))</f>
        <v>May 2025</v>
      </c>
      <c r="B142" s="48">
        <v>45784</v>
      </c>
      <c r="C142" s="48" t="s">
        <v>82</v>
      </c>
      <c r="D142" s="52" t="s">
        <v>59</v>
      </c>
      <c r="E142" s="9" t="s">
        <v>376</v>
      </c>
      <c r="F142" s="6" t="s">
        <v>130</v>
      </c>
      <c r="G142" s="8" t="s">
        <v>377</v>
      </c>
      <c r="H142" s="6" t="s">
        <v>71</v>
      </c>
      <c r="I142" s="8" t="s">
        <v>65</v>
      </c>
      <c r="J142" s="8" t="s">
        <v>65</v>
      </c>
      <c r="K142" s="6" t="s">
        <v>64</v>
      </c>
      <c r="L142" s="6" t="s">
        <v>389</v>
      </c>
    </row>
    <row r="143" spans="1:12" ht="153" x14ac:dyDescent="0.2">
      <c r="A143" s="83" t="str">
        <f>IF(Lifting_Incidents[[#This Row],[Date]]="","",TEXT(B143, "mmmm yyyy"))</f>
        <v>May 2025</v>
      </c>
      <c r="B143" s="48">
        <v>45784</v>
      </c>
      <c r="C143" s="48" t="s">
        <v>58</v>
      </c>
      <c r="D143" s="52" t="s">
        <v>76</v>
      </c>
      <c r="E143" s="9" t="s">
        <v>378</v>
      </c>
      <c r="F143" s="6" t="s">
        <v>85</v>
      </c>
      <c r="G143" s="8" t="s">
        <v>379</v>
      </c>
      <c r="H143" s="6" t="s">
        <v>102</v>
      </c>
      <c r="I143" s="8" t="s">
        <v>65</v>
      </c>
      <c r="J143" s="8" t="s">
        <v>64</v>
      </c>
      <c r="K143" s="6" t="s">
        <v>65</v>
      </c>
      <c r="L143" s="6"/>
    </row>
    <row r="144" spans="1:12" ht="165.75" x14ac:dyDescent="0.2">
      <c r="A144" s="83" t="str">
        <f>IF(Lifting_Incidents[[#This Row],[Date]]="","",TEXT(B144, "mmmm yyyy"))</f>
        <v>May 2025</v>
      </c>
      <c r="B144" s="48">
        <v>45785</v>
      </c>
      <c r="C144" s="48" t="s">
        <v>82</v>
      </c>
      <c r="D144" s="52" t="s">
        <v>59</v>
      </c>
      <c r="E144" s="9" t="s">
        <v>391</v>
      </c>
      <c r="F144" s="6" t="s">
        <v>69</v>
      </c>
      <c r="G144" s="8" t="s">
        <v>228</v>
      </c>
      <c r="H144" s="6" t="s">
        <v>71</v>
      </c>
      <c r="I144" s="8" t="s">
        <v>65</v>
      </c>
      <c r="J144" s="8" t="s">
        <v>65</v>
      </c>
      <c r="K144" s="6" t="s">
        <v>64</v>
      </c>
      <c r="L144" s="8" t="s">
        <v>272</v>
      </c>
    </row>
    <row r="145" spans="1:12" ht="153" x14ac:dyDescent="0.2">
      <c r="A145" s="83" t="str">
        <f>IF(Lifting_Incidents[[#This Row],[Date]]="","",TEXT(B145, "mmmm yyyy"))</f>
        <v>May 2025</v>
      </c>
      <c r="B145" s="48">
        <v>45785</v>
      </c>
      <c r="C145" s="48" t="s">
        <v>58</v>
      </c>
      <c r="D145" s="52" t="s">
        <v>59</v>
      </c>
      <c r="E145" s="9" t="s">
        <v>380</v>
      </c>
      <c r="F145" s="6" t="s">
        <v>130</v>
      </c>
      <c r="G145" s="8" t="s">
        <v>381</v>
      </c>
      <c r="H145" s="6" t="s">
        <v>71</v>
      </c>
      <c r="I145" s="8" t="s">
        <v>65</v>
      </c>
      <c r="J145" s="8" t="s">
        <v>64</v>
      </c>
      <c r="K145" s="6" t="s">
        <v>65</v>
      </c>
      <c r="L145" s="6"/>
    </row>
    <row r="146" spans="1:12" ht="127.5" x14ac:dyDescent="0.2">
      <c r="A146" s="83" t="str">
        <f>IF(Lifting_Incidents[[#This Row],[Date]]="","",TEXT(B146, "mmmm yyyy"))</f>
        <v>May 2025</v>
      </c>
      <c r="B146" s="48">
        <v>45790</v>
      </c>
      <c r="C146" s="48" t="s">
        <v>99</v>
      </c>
      <c r="D146" s="52" t="s">
        <v>67</v>
      </c>
      <c r="E146" s="9" t="s">
        <v>392</v>
      </c>
      <c r="F146" s="6" t="s">
        <v>130</v>
      </c>
      <c r="G146" s="8" t="s">
        <v>393</v>
      </c>
      <c r="H146" s="6" t="s">
        <v>63</v>
      </c>
      <c r="I146" s="8" t="s">
        <v>65</v>
      </c>
      <c r="J146" s="8" t="s">
        <v>64</v>
      </c>
      <c r="K146" s="6" t="s">
        <v>65</v>
      </c>
      <c r="L146" s="6"/>
    </row>
    <row r="147" spans="1:12" ht="114.75" x14ac:dyDescent="0.2">
      <c r="A147" s="83" t="str">
        <f>IF(Lifting_Incidents[[#This Row],[Date]]="","",TEXT(B147, "mmmm yyyy"))</f>
        <v>May 2025</v>
      </c>
      <c r="B147" s="48">
        <v>45790</v>
      </c>
      <c r="C147" s="48" t="s">
        <v>99</v>
      </c>
      <c r="D147" s="52" t="s">
        <v>76</v>
      </c>
      <c r="E147" s="9" t="s">
        <v>420</v>
      </c>
      <c r="F147" s="6" t="s">
        <v>95</v>
      </c>
      <c r="G147" s="8" t="s">
        <v>98</v>
      </c>
      <c r="H147" s="6" t="s">
        <v>79</v>
      </c>
      <c r="I147" s="8" t="s">
        <v>65</v>
      </c>
      <c r="J147" s="8" t="s">
        <v>64</v>
      </c>
      <c r="K147" s="6" t="s">
        <v>65</v>
      </c>
      <c r="L147" s="6"/>
    </row>
    <row r="148" spans="1:12" ht="255" x14ac:dyDescent="0.2">
      <c r="A148" s="83" t="str">
        <f>IF(Lifting_Incidents[[#This Row],[Date]]="","",TEXT(B148, "mmmm yyyy"))</f>
        <v>May 2025</v>
      </c>
      <c r="B148" s="48">
        <v>45791</v>
      </c>
      <c r="C148" s="48" t="s">
        <v>82</v>
      </c>
      <c r="D148" s="52" t="s">
        <v>59</v>
      </c>
      <c r="E148" s="92" t="s">
        <v>390</v>
      </c>
      <c r="F148" s="6" t="s">
        <v>69</v>
      </c>
      <c r="G148" s="8" t="s">
        <v>127</v>
      </c>
      <c r="H148" s="6" t="s">
        <v>93</v>
      </c>
      <c r="I148" s="8" t="s">
        <v>65</v>
      </c>
      <c r="J148" s="8" t="s">
        <v>64</v>
      </c>
      <c r="K148" s="6" t="s">
        <v>65</v>
      </c>
      <c r="L148" s="6"/>
    </row>
    <row r="149" spans="1:12" ht="140.25" x14ac:dyDescent="0.2">
      <c r="A149" s="91" t="str">
        <f>IF(Lifting_Incidents[[#This Row],[Date]]="","",TEXT(B149, "mmmm yyyy"))</f>
        <v>May 2025</v>
      </c>
      <c r="B149" s="48">
        <v>45792</v>
      </c>
      <c r="C149" s="48" t="s">
        <v>82</v>
      </c>
      <c r="D149" s="52" t="s">
        <v>76</v>
      </c>
      <c r="E149" s="92" t="s">
        <v>396</v>
      </c>
      <c r="F149" s="6" t="s">
        <v>69</v>
      </c>
      <c r="G149" s="8" t="s">
        <v>101</v>
      </c>
      <c r="H149" s="6" t="s">
        <v>102</v>
      </c>
      <c r="I149" s="8" t="s">
        <v>65</v>
      </c>
      <c r="J149" s="8" t="s">
        <v>64</v>
      </c>
      <c r="K149" s="6" t="s">
        <v>65</v>
      </c>
      <c r="L149" s="6"/>
    </row>
    <row r="150" spans="1:12" ht="76.5" x14ac:dyDescent="0.2">
      <c r="A150" s="83" t="str">
        <f>IF(Lifting_Incidents[[#This Row],[Date]]="","",TEXT(B150, "mmmm yyyy"))</f>
        <v>May 2025</v>
      </c>
      <c r="B150" s="48">
        <v>45792</v>
      </c>
      <c r="C150" s="48" t="s">
        <v>82</v>
      </c>
      <c r="D150" s="52" t="s">
        <v>76</v>
      </c>
      <c r="E150" s="92" t="s">
        <v>382</v>
      </c>
      <c r="F150" s="6" t="s">
        <v>61</v>
      </c>
      <c r="G150" s="8" t="s">
        <v>63</v>
      </c>
      <c r="H150" s="6" t="s">
        <v>63</v>
      </c>
      <c r="I150" s="8" t="s">
        <v>65</v>
      </c>
      <c r="J150" s="8" t="s">
        <v>64</v>
      </c>
      <c r="K150" s="6" t="s">
        <v>65</v>
      </c>
      <c r="L150" s="6"/>
    </row>
    <row r="151" spans="1:12" ht="191.25" x14ac:dyDescent="0.2">
      <c r="A151" s="91" t="str">
        <f>IF(Lifting_Incidents[[#This Row],[Date]]="","",TEXT(B151, "mmmm yyyy"))</f>
        <v>May 2025</v>
      </c>
      <c r="B151" s="48">
        <v>45792</v>
      </c>
      <c r="C151" s="48" t="s">
        <v>66</v>
      </c>
      <c r="D151" s="52" t="s">
        <v>76</v>
      </c>
      <c r="E151" s="92" t="s">
        <v>394</v>
      </c>
      <c r="F151" s="6" t="s">
        <v>85</v>
      </c>
      <c r="G151" s="8" t="s">
        <v>101</v>
      </c>
      <c r="H151" s="6" t="s">
        <v>102</v>
      </c>
      <c r="I151" s="8" t="s">
        <v>65</v>
      </c>
      <c r="J151" s="8" t="s">
        <v>64</v>
      </c>
      <c r="K151" s="6" t="s">
        <v>65</v>
      </c>
      <c r="L151" s="6"/>
    </row>
    <row r="152" spans="1:12" ht="114.75" x14ac:dyDescent="0.2">
      <c r="A152" s="83" t="str">
        <f>IF(Lifting_Incidents[[#This Row],[Date]]="","",TEXT(B152, "mmmm yyyy"))</f>
        <v>May 2025</v>
      </c>
      <c r="B152" s="48">
        <v>45793</v>
      </c>
      <c r="C152" s="48" t="s">
        <v>58</v>
      </c>
      <c r="D152" s="52" t="s">
        <v>59</v>
      </c>
      <c r="E152" s="9" t="s">
        <v>383</v>
      </c>
      <c r="F152" s="6" t="s">
        <v>110</v>
      </c>
      <c r="G152" s="8" t="s">
        <v>384</v>
      </c>
      <c r="H152" s="6" t="s">
        <v>63</v>
      </c>
      <c r="I152" s="8" t="s">
        <v>65</v>
      </c>
      <c r="J152" s="8" t="s">
        <v>64</v>
      </c>
      <c r="K152" s="6" t="s">
        <v>65</v>
      </c>
      <c r="L152" s="6"/>
    </row>
    <row r="153" spans="1:12" ht="165.75" x14ac:dyDescent="0.2">
      <c r="A153" s="83" t="str">
        <f>IF(Lifting_Incidents[[#This Row],[Date]]="","",TEXT(B153, "mmmm yyyy"))</f>
        <v>May 2025</v>
      </c>
      <c r="B153" s="48">
        <v>45794</v>
      </c>
      <c r="C153" s="48" t="s">
        <v>82</v>
      </c>
      <c r="D153" s="52" t="s">
        <v>76</v>
      </c>
      <c r="E153" s="9" t="s">
        <v>414</v>
      </c>
      <c r="F153" s="6" t="s">
        <v>61</v>
      </c>
      <c r="G153" s="8" t="s">
        <v>395</v>
      </c>
      <c r="H153" s="6" t="s">
        <v>112</v>
      </c>
      <c r="I153" s="8" t="s">
        <v>64</v>
      </c>
      <c r="J153" s="8" t="s">
        <v>64</v>
      </c>
      <c r="K153" s="6" t="s">
        <v>65</v>
      </c>
      <c r="L153" s="6"/>
    </row>
    <row r="154" spans="1:12" ht="191.25" x14ac:dyDescent="0.2">
      <c r="A154" s="91" t="str">
        <f>IF(Lifting_Incidents[[#This Row],[Date]]="","",TEXT(B154, "mmmm yyyy"))</f>
        <v>May 2025</v>
      </c>
      <c r="B154" s="48">
        <v>45795</v>
      </c>
      <c r="C154" s="48" t="s">
        <v>82</v>
      </c>
      <c r="D154" s="52" t="s">
        <v>76</v>
      </c>
      <c r="E154" s="9" t="s">
        <v>397</v>
      </c>
      <c r="F154" s="6" t="s">
        <v>69</v>
      </c>
      <c r="G154" s="8" t="s">
        <v>398</v>
      </c>
      <c r="H154" s="6" t="s">
        <v>90</v>
      </c>
      <c r="I154" s="8" t="s">
        <v>64</v>
      </c>
      <c r="J154" s="8" t="s">
        <v>65</v>
      </c>
      <c r="K154" s="6" t="s">
        <v>64</v>
      </c>
      <c r="L154" s="6" t="s">
        <v>415</v>
      </c>
    </row>
    <row r="155" spans="1:12" ht="89.25" x14ac:dyDescent="0.2">
      <c r="A155" s="84" t="str">
        <f>IF(Lifting_Incidents[[#This Row],[Date]]="","",TEXT(B155, "mmmm yyyy"))</f>
        <v>May 2025</v>
      </c>
      <c r="B155" s="85">
        <v>45795</v>
      </c>
      <c r="C155" s="85" t="s">
        <v>82</v>
      </c>
      <c r="D155" s="86" t="s">
        <v>76</v>
      </c>
      <c r="E155" s="90" t="s">
        <v>385</v>
      </c>
      <c r="F155" s="87" t="s">
        <v>95</v>
      </c>
      <c r="G155" s="88" t="s">
        <v>386</v>
      </c>
      <c r="H155" s="87" t="s">
        <v>79</v>
      </c>
      <c r="I155" s="88" t="s">
        <v>65</v>
      </c>
      <c r="J155" s="8" t="s">
        <v>64</v>
      </c>
      <c r="K155" s="6" t="s">
        <v>65</v>
      </c>
      <c r="L155" s="87"/>
    </row>
    <row r="156" spans="1:12" ht="153" x14ac:dyDescent="0.2">
      <c r="A156" s="91" t="str">
        <f>IF(Lifting_Incidents[[#This Row],[Date]]="","",TEXT(B156, "mmmm yyyy"))</f>
        <v>May 2025</v>
      </c>
      <c r="B156" s="48">
        <v>45795</v>
      </c>
      <c r="C156" s="48" t="s">
        <v>66</v>
      </c>
      <c r="D156" s="52" t="s">
        <v>67</v>
      </c>
      <c r="E156" s="7" t="s">
        <v>400</v>
      </c>
      <c r="F156" s="6" t="s">
        <v>85</v>
      </c>
      <c r="G156" s="6" t="s">
        <v>399</v>
      </c>
      <c r="H156" s="6" t="s">
        <v>112</v>
      </c>
      <c r="I156" s="8" t="s">
        <v>64</v>
      </c>
      <c r="J156" s="8" t="s">
        <v>64</v>
      </c>
      <c r="K156" s="6" t="s">
        <v>65</v>
      </c>
      <c r="L156" s="6"/>
    </row>
    <row r="157" spans="1:12" ht="102" x14ac:dyDescent="0.2">
      <c r="A157" s="91" t="str">
        <f>IF(Lifting_Incidents[[#This Row],[Date]]="","",TEXT(B157, "mmmm yyyy"))</f>
        <v>May 2025</v>
      </c>
      <c r="B157" s="48">
        <v>45796</v>
      </c>
      <c r="C157" s="48" t="s">
        <v>82</v>
      </c>
      <c r="D157" s="52" t="s">
        <v>59</v>
      </c>
      <c r="E157" s="7" t="s">
        <v>401</v>
      </c>
      <c r="F157" s="6" t="s">
        <v>130</v>
      </c>
      <c r="G157" s="6" t="s">
        <v>403</v>
      </c>
      <c r="H157" s="6" t="s">
        <v>63</v>
      </c>
      <c r="I157" s="8" t="s">
        <v>64</v>
      </c>
      <c r="J157" s="8" t="s">
        <v>65</v>
      </c>
      <c r="K157" s="6" t="s">
        <v>64</v>
      </c>
      <c r="L157" s="6" t="s">
        <v>402</v>
      </c>
    </row>
    <row r="158" spans="1:12" ht="153" x14ac:dyDescent="0.2">
      <c r="A158" s="91" t="str">
        <f>IF(Lifting_Incidents[[#This Row],[Date]]="","",TEXT(B158, "mmmm yyyy"))</f>
        <v>May 2025</v>
      </c>
      <c r="B158" s="48">
        <v>45797</v>
      </c>
      <c r="C158" s="48" t="s">
        <v>66</v>
      </c>
      <c r="D158" s="52" t="s">
        <v>76</v>
      </c>
      <c r="E158" s="7" t="s">
        <v>404</v>
      </c>
      <c r="F158" s="6" t="s">
        <v>95</v>
      </c>
      <c r="G158" s="6" t="s">
        <v>405</v>
      </c>
      <c r="H158" s="6" t="s">
        <v>112</v>
      </c>
      <c r="I158" s="8" t="s">
        <v>65</v>
      </c>
      <c r="J158" s="8" t="s">
        <v>64</v>
      </c>
      <c r="K158" s="6" t="s">
        <v>65</v>
      </c>
      <c r="L158" s="6"/>
    </row>
    <row r="159" spans="1:12" ht="76.5" x14ac:dyDescent="0.2">
      <c r="A159" s="91" t="str">
        <f>IF(Lifting_Incidents[[#This Row],[Date]]="","",TEXT(B159, "mmmm yyyy"))</f>
        <v>May 2025</v>
      </c>
      <c r="B159" s="48">
        <v>45798</v>
      </c>
      <c r="C159" s="48" t="s">
        <v>82</v>
      </c>
      <c r="D159" s="52" t="s">
        <v>201</v>
      </c>
      <c r="E159" s="7" t="s">
        <v>406</v>
      </c>
      <c r="F159" s="6" t="s">
        <v>110</v>
      </c>
      <c r="G159" s="6" t="s">
        <v>407</v>
      </c>
      <c r="H159" s="6" t="s">
        <v>63</v>
      </c>
      <c r="I159" s="8" t="s">
        <v>65</v>
      </c>
      <c r="J159" s="8" t="s">
        <v>65</v>
      </c>
      <c r="K159" s="6" t="s">
        <v>64</v>
      </c>
      <c r="L159" s="6" t="s">
        <v>318</v>
      </c>
    </row>
    <row r="160" spans="1:12" ht="165.75" x14ac:dyDescent="0.2">
      <c r="A160" s="91" t="str">
        <f>IF(Lifting_Incidents[[#This Row],[Date]]="","",TEXT(B160, "mmmm yyyy"))</f>
        <v>May 2025</v>
      </c>
      <c r="B160" s="48">
        <v>45798</v>
      </c>
      <c r="C160" s="48" t="s">
        <v>82</v>
      </c>
      <c r="D160" s="52" t="s">
        <v>59</v>
      </c>
      <c r="E160" s="7" t="s">
        <v>408</v>
      </c>
      <c r="F160" s="6" t="s">
        <v>130</v>
      </c>
      <c r="G160" s="6" t="s">
        <v>377</v>
      </c>
      <c r="H160" s="6" t="s">
        <v>71</v>
      </c>
      <c r="I160" s="8" t="s">
        <v>65</v>
      </c>
      <c r="J160" s="8" t="s">
        <v>64</v>
      </c>
      <c r="K160" s="6" t="s">
        <v>65</v>
      </c>
      <c r="L160" s="6"/>
    </row>
    <row r="161" spans="1:12" ht="153" x14ac:dyDescent="0.2">
      <c r="A161" s="91" t="str">
        <f>IF(Lifting_Incidents[[#This Row],[Date]]="","",TEXT(B161, "mmmm yyyy"))</f>
        <v>May 2025</v>
      </c>
      <c r="B161" s="48">
        <v>45799</v>
      </c>
      <c r="C161" s="48" t="s">
        <v>82</v>
      </c>
      <c r="D161" s="52" t="s">
        <v>76</v>
      </c>
      <c r="E161" s="7" t="s">
        <v>409</v>
      </c>
      <c r="F161" s="6" t="s">
        <v>130</v>
      </c>
      <c r="G161" s="6" t="s">
        <v>410</v>
      </c>
      <c r="H161" s="6" t="s">
        <v>112</v>
      </c>
      <c r="I161" s="8" t="s">
        <v>65</v>
      </c>
      <c r="J161" s="8" t="s">
        <v>64</v>
      </c>
      <c r="K161" s="6" t="s">
        <v>65</v>
      </c>
      <c r="L161" s="6"/>
    </row>
    <row r="162" spans="1:12" ht="102" x14ac:dyDescent="0.2">
      <c r="A162" s="91" t="str">
        <f>IF(Lifting_Incidents[[#This Row],[Date]]="","",TEXT(B162, "mmmm yyyy"))</f>
        <v>May 2025</v>
      </c>
      <c r="B162" s="48">
        <v>45799</v>
      </c>
      <c r="C162" s="48" t="s">
        <v>99</v>
      </c>
      <c r="D162" s="52" t="s">
        <v>113</v>
      </c>
      <c r="E162" s="7" t="s">
        <v>411</v>
      </c>
      <c r="F162" s="6" t="s">
        <v>95</v>
      </c>
      <c r="G162" s="6" t="s">
        <v>98</v>
      </c>
      <c r="H162" s="6" t="s">
        <v>79</v>
      </c>
      <c r="I162" s="8" t="s">
        <v>65</v>
      </c>
      <c r="J162" s="8" t="s">
        <v>64</v>
      </c>
      <c r="K162" s="6" t="s">
        <v>65</v>
      </c>
      <c r="L162" s="6"/>
    </row>
    <row r="163" spans="1:12" ht="191.25" x14ac:dyDescent="0.2">
      <c r="A163" s="91" t="str">
        <f>IF(Lifting_Incidents[[#This Row],[Date]]="","",TEXT(B163, "mmmm yyyy"))</f>
        <v>May 2025</v>
      </c>
      <c r="B163" s="48">
        <v>45801</v>
      </c>
      <c r="C163" s="48" t="s">
        <v>158</v>
      </c>
      <c r="D163" s="52" t="s">
        <v>76</v>
      </c>
      <c r="E163" s="7" t="s">
        <v>412</v>
      </c>
      <c r="F163" s="6" t="s">
        <v>110</v>
      </c>
      <c r="G163" s="6" t="s">
        <v>280</v>
      </c>
      <c r="H163" s="6" t="s">
        <v>112</v>
      </c>
      <c r="I163" s="8" t="s">
        <v>65</v>
      </c>
      <c r="J163" s="8" t="s">
        <v>65</v>
      </c>
      <c r="K163" s="6" t="s">
        <v>64</v>
      </c>
      <c r="L163" s="6" t="s">
        <v>416</v>
      </c>
    </row>
    <row r="164" spans="1:12" ht="153" x14ac:dyDescent="0.2">
      <c r="A164" s="89" t="str">
        <f>IF(Lifting_Incidents[[#This Row],[Date]]="","",TEXT(B164, "mmmm yyyy"))</f>
        <v>May 2025</v>
      </c>
      <c r="B164" s="85">
        <v>45803</v>
      </c>
      <c r="C164" s="85" t="s">
        <v>82</v>
      </c>
      <c r="D164" s="86" t="s">
        <v>59</v>
      </c>
      <c r="E164" s="93" t="s">
        <v>413</v>
      </c>
      <c r="F164" s="87" t="s">
        <v>69</v>
      </c>
      <c r="G164" s="87" t="s">
        <v>92</v>
      </c>
      <c r="H164" s="87" t="s">
        <v>93</v>
      </c>
      <c r="I164" s="88" t="s">
        <v>65</v>
      </c>
      <c r="J164" s="88" t="s">
        <v>64</v>
      </c>
      <c r="K164" s="87" t="s">
        <v>65</v>
      </c>
      <c r="L164" s="87"/>
    </row>
  </sheetData>
  <phoneticPr fontId="4" type="noConversion"/>
  <pageMargins left="0.75" right="0.75" top="1" bottom="1" header="0.5" footer="0.5"/>
  <pageSetup orientation="portrait" horizontalDpi="200" verticalDpi="200" r:id="rId1"/>
  <headerFooter alignWithMargins="0"/>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AC53C3E0-3451-4FFA-9FDF-E20789093999}">
          <x14:formula1>
            <xm:f>'Dropdown Options'!$F$2:$F$3</xm:f>
          </x14:formula1>
          <xm:sqref>J2:J124 J127 J129 J131</xm:sqref>
        </x14:dataValidation>
        <x14:dataValidation type="list" allowBlank="1" showInputMessage="1" showErrorMessage="1" xr:uid="{F32D2F2A-7C65-4020-9238-72EE83338E5B}">
          <x14:formula1>
            <xm:f>'Dropdown Options'!$G$2:$G$3</xm:f>
          </x14:formula1>
          <xm:sqref>J125:J126 J128 J130 K2:K164</xm:sqref>
        </x14:dataValidation>
        <x14:dataValidation type="list" allowBlank="1" showInputMessage="1" showErrorMessage="1" xr:uid="{C7E28131-8E6D-4397-AEC2-B46E00C30E1F}">
          <x14:formula1>
            <xm:f>'Dropdown Options'!$H$2:$H$3</xm:f>
          </x14:formula1>
          <xm:sqref>I2:I164</xm:sqref>
        </x14:dataValidation>
        <x14:dataValidation type="list" allowBlank="1" showInputMessage="1" showErrorMessage="1" xr:uid="{533018AD-B54B-4CF1-A1AE-BC504E3D54E8}">
          <x14:formula1>
            <xm:f>'Dropdown Options'!$D$2:$D$11</xm:f>
          </x14:formula1>
          <xm:sqref>F2:F164</xm:sqref>
        </x14:dataValidation>
        <x14:dataValidation type="list" allowBlank="1" showInputMessage="1" showErrorMessage="1" xr:uid="{7C132EE6-9358-46B9-A797-06B72D509A09}">
          <x14:formula1>
            <xm:f>'Dropdown Options'!$B$2:$B$9</xm:f>
          </x14:formula1>
          <xm:sqref>C2:C164</xm:sqref>
        </x14:dataValidation>
        <x14:dataValidation type="list" allowBlank="1" showInputMessage="1" showErrorMessage="1" xr:uid="{3C66964E-C1EC-4D5F-A888-695222A00C3C}">
          <x14:formula1>
            <xm:f>'Dropdown Options'!$C$2:$C$7</xm:f>
          </x14:formula1>
          <xm:sqref>D2:D164</xm:sqref>
        </x14:dataValidation>
        <x14:dataValidation type="list" allowBlank="1" showInputMessage="1" showErrorMessage="1" xr:uid="{0AAC1C2C-AC67-4E8E-B3C9-CCE1D122A877}">
          <x14:formula1>
            <xm:f>'Dropdown Options'!$E$2:$E$9</xm:f>
          </x14:formula1>
          <xm:sqref>H2:H164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9C823-7630-4876-9663-A1CF224E7DDD}">
  <sheetPr>
    <tabColor rgb="FFE2F3F7"/>
  </sheetPr>
  <dimension ref="A1:H40"/>
  <sheetViews>
    <sheetView workbookViewId="0">
      <selection activeCell="F39" sqref="F39"/>
    </sheetView>
  </sheetViews>
  <sheetFormatPr defaultRowHeight="12.75" x14ac:dyDescent="0.2"/>
  <cols>
    <col min="1" max="1" width="40.5703125" customWidth="1"/>
    <col min="2" max="2" width="27.140625" customWidth="1"/>
    <col min="3" max="3" width="15.140625" customWidth="1"/>
    <col min="4" max="4" width="12.140625" customWidth="1"/>
    <col min="5" max="5" width="11.140625" bestFit="1" customWidth="1"/>
    <col min="8" max="8" width="15.7109375" bestFit="1" customWidth="1"/>
    <col min="9" max="9" width="12.140625" bestFit="1" customWidth="1"/>
    <col min="10" max="10" width="36.28515625" bestFit="1" customWidth="1"/>
    <col min="11" max="11" width="10.85546875" customWidth="1"/>
    <col min="12" max="12" width="19.5703125" customWidth="1"/>
    <col min="13" max="13" width="26.140625" bestFit="1" customWidth="1"/>
    <col min="14" max="14" width="41.28515625" bestFit="1" customWidth="1"/>
  </cols>
  <sheetData>
    <row r="1" spans="1:8" ht="20.25" x14ac:dyDescent="0.3">
      <c r="A1" s="30" t="s">
        <v>250</v>
      </c>
      <c r="B1" s="60" t="str">
        <f>Summary!B2</f>
        <v>May 2025</v>
      </c>
    </row>
    <row r="2" spans="1:8" ht="20.25" x14ac:dyDescent="0.3">
      <c r="A2" s="30" t="s">
        <v>6</v>
      </c>
      <c r="B2" s="61" t="str">
        <f>Summary!B3</f>
        <v>All</v>
      </c>
    </row>
    <row r="4" spans="1:8" ht="18" x14ac:dyDescent="0.25">
      <c r="A4" s="25" t="s">
        <v>253</v>
      </c>
      <c r="D4" s="11"/>
    </row>
    <row r="5" spans="1:8" x14ac:dyDescent="0.2">
      <c r="A5" s="45" t="s">
        <v>51</v>
      </c>
      <c r="B5" s="45" t="str">
        <f>VLOOKUP(B1,'Dropdown Options'!$I$2:$J$13,2,FALSE)</f>
        <v>January 2025 - April 2025</v>
      </c>
      <c r="C5" s="44" t="str">
        <f>B1</f>
        <v>May 2025</v>
      </c>
      <c r="D5" s="44" t="s">
        <v>12</v>
      </c>
    </row>
    <row r="6" spans="1:8" x14ac:dyDescent="0.2">
      <c r="A6" s="31" t="str">
        <f>'Dropdown Options'!D2</f>
        <v>Load Shift</v>
      </c>
      <c r="B6" s="33">
        <f>IF($B$2= "All",COUNTIFS(Lifting_Incidents[Date], "&lt;=" &amp; EOMONTH($B$1, -1), Lifting_Incidents[Type of Lifting Failure], A6), COUNTIFS(Lifting_Incidents[Date], "&lt;=" &amp; EOMONTH($B$1, -1), Lifting_Incidents[Type of Lifting Failure], A6, Lifting_Incidents[Region/District],Tables!$B$2))</f>
        <v>8</v>
      </c>
      <c r="C6" s="33">
        <f>IF($B$2="All", COUNTIFS(Lifting_Incidents[Date], "&gt;=" &amp; DATE(YEAR($B$1), MONTH($B$1), 1), Lifting_Incidents[Date], "&lt;=" &amp; EOMONTH($B$1, 0), Lifting_Incidents[Type of Lifting Failure], Tables!A6), COUNTIFS(Lifting_Incidents[Date], "&gt;=" &amp; DATE(YEAR($B$1), MONTH($B$1), 1), Lifting_Incidents[Date], "&lt;=" &amp; EOMONTH($B$1, 0), Lifting_Incidents[Type of Lifting Failure], Tables!A6, Lifting_Incidents[Region/District],Tables!$B$2))</f>
        <v>0</v>
      </c>
      <c r="D6" s="33">
        <f>IFERROR(B6+C6,"")</f>
        <v>8</v>
      </c>
    </row>
    <row r="7" spans="1:8" x14ac:dyDescent="0.2">
      <c r="A7" s="31" t="str">
        <f>'Dropdown Options'!D3</f>
        <v>Load Snag or Contact</v>
      </c>
      <c r="B7" s="33">
        <f>IF($B$2= "All",COUNTIFS(Lifting_Incidents[Date], "&lt;=" &amp; EOMONTH($B$1, -1), Lifting_Incidents[Type of Lifting Failure], A7), COUNTIFS(Lifting_Incidents[Date], "&lt;=" &amp; EOMONTH($B$1, -1), Lifting_Incidents[Type of Lifting Failure], A7, Lifting_Incidents[Region/District],Tables!$B$2))</f>
        <v>30</v>
      </c>
      <c r="C7" s="33">
        <f>IF($B$2="All", COUNTIFS(Lifting_Incidents[Date], "&gt;=" &amp; DATE(YEAR($B$1), MONTH($B$1), 1), Lifting_Incidents[Date], "&lt;=" &amp; EOMONTH($B$1, 0), Lifting_Incidents[Type of Lifting Failure], Tables!A7), COUNTIFS(Lifting_Incidents[Date], "&gt;=" &amp; DATE(YEAR($B$1), MONTH($B$1), 1), Lifting_Incidents[Date], "&lt;=" &amp; EOMONTH($B$1, 0), Lifting_Incidents[Type of Lifting Failure], Tables!A7, Lifting_Incidents[Region/District],Tables!$B$2))</f>
        <v>7</v>
      </c>
      <c r="D7" s="33">
        <f t="shared" ref="D7:D14" si="0">IFERROR(B7+C7,"")</f>
        <v>37</v>
      </c>
    </row>
    <row r="8" spans="1:8" x14ac:dyDescent="0.2">
      <c r="A8" s="31" t="str">
        <f>'Dropdown Options'!D4</f>
        <v>Crane Boom Contact or Failure</v>
      </c>
      <c r="B8" s="33">
        <f>IF($B$2= "All",COUNTIFS(Lifting_Incidents[Date], "&lt;=" &amp; EOMONTH($B$1, -1), Lifting_Incidents[Type of Lifting Failure], A8), COUNTIFS(Lifting_Incidents[Date], "&lt;=" &amp; EOMONTH($B$1, -1), Lifting_Incidents[Type of Lifting Failure], A8, Lifting_Incidents[Region/District],Tables!$B$2))</f>
        <v>12</v>
      </c>
      <c r="C8" s="33">
        <f>IF($B$2="All", COUNTIFS(Lifting_Incidents[Date], "&gt;=" &amp; DATE(YEAR($B$1), MONTH($B$1), 1), Lifting_Incidents[Date], "&lt;=" &amp; EOMONTH($B$1, 0), Lifting_Incidents[Type of Lifting Failure], Tables!A8), COUNTIFS(Lifting_Incidents[Date], "&gt;=" &amp; DATE(YEAR($B$1), MONTH($B$1), 1), Lifting_Incidents[Date], "&lt;=" &amp; EOMONTH($B$1, 0), Lifting_Incidents[Type of Lifting Failure], Tables!A8, Lifting_Incidents[Region/District],Tables!$B$2))</f>
        <v>0</v>
      </c>
      <c r="D8" s="33">
        <f t="shared" si="0"/>
        <v>12</v>
      </c>
      <c r="H8" s="69"/>
    </row>
    <row r="9" spans="1:8" x14ac:dyDescent="0.2">
      <c r="A9" s="31" t="str">
        <f>'Dropdown Options'!D5</f>
        <v>Lifting Device Component</v>
      </c>
      <c r="B9" s="33">
        <f>IF($B$2= "All",COUNTIFS(Lifting_Incidents[Date], "&lt;=" &amp; EOMONTH($B$1, -1), Lifting_Incidents[Type of Lifting Failure], A9), COUNTIFS(Lifting_Incidents[Date], "&lt;=" &amp; EOMONTH($B$1, -1), Lifting_Incidents[Type of Lifting Failure], A9, Lifting_Incidents[Region/District],Tables!$B$2))</f>
        <v>16</v>
      </c>
      <c r="C9" s="33">
        <f>IF($B$2="All", COUNTIFS(Lifting_Incidents[Date], "&gt;=" &amp; DATE(YEAR($B$1), MONTH($B$1), 1), Lifting_Incidents[Date], "&lt;=" &amp; EOMONTH($B$1, 0), Lifting_Incidents[Type of Lifting Failure], Tables!A9), COUNTIFS(Lifting_Incidents[Date], "&gt;=" &amp; DATE(YEAR($B$1), MONTH($B$1), 1), Lifting_Incidents[Date], "&lt;=" &amp; EOMONTH($B$1, 0), Lifting_Incidents[Type of Lifting Failure], Tables!A9, Lifting_Incidents[Region/District],Tables!$B$2))</f>
        <v>6</v>
      </c>
      <c r="D9" s="33">
        <f t="shared" si="0"/>
        <v>22</v>
      </c>
    </row>
    <row r="10" spans="1:8" x14ac:dyDescent="0.2">
      <c r="A10" s="31" t="str">
        <f>'Dropdown Options'!D6</f>
        <v>Rigging Equipment Failure</v>
      </c>
      <c r="B10" s="33">
        <f>IF($B$2= "All",COUNTIFS(Lifting_Incidents[Date], "&lt;=" &amp; EOMONTH($B$1, -1), Lifting_Incidents[Type of Lifting Failure], A10), COUNTIFS(Lifting_Incidents[Date], "&lt;=" &amp; EOMONTH($B$1, -1), Lifting_Incidents[Type of Lifting Failure], A10, Lifting_Incidents[Region/District],Tables!$B$2))</f>
        <v>14</v>
      </c>
      <c r="C10" s="33">
        <f>IF($B$2="All", COUNTIFS(Lifting_Incidents[Date], "&gt;=" &amp; DATE(YEAR($B$1), MONTH($B$1), 1), Lifting_Incidents[Date], "&lt;=" &amp; EOMONTH($B$1, 0), Lifting_Incidents[Type of Lifting Failure], Tables!A10), COUNTIFS(Lifting_Incidents[Date], "&gt;=" &amp; DATE(YEAR($B$1), MONTH($B$1), 1), Lifting_Incidents[Date], "&lt;=" &amp; EOMONTH($B$1, 0), Lifting_Incidents[Type of Lifting Failure], Tables!A10, Lifting_Incidents[Region/District],Tables!$B$2))</f>
        <v>4</v>
      </c>
      <c r="D10" s="33">
        <f t="shared" si="0"/>
        <v>18</v>
      </c>
    </row>
    <row r="11" spans="1:8" x14ac:dyDescent="0.2">
      <c r="A11" s="31" t="str">
        <f>'Dropdown Options'!D7</f>
        <v>Human Error</v>
      </c>
      <c r="B11" s="33">
        <f>IF($B$2= "All",COUNTIFS(Lifting_Incidents[Date], "&lt;=" &amp; EOMONTH($B$1, -1), Lifting_Incidents[Type of Lifting Failure], A11), COUNTIFS(Lifting_Incidents[Date], "&lt;=" &amp; EOMONTH($B$1, -1), Lifting_Incidents[Type of Lifting Failure], A11, Lifting_Incidents[Region/District],Tables!$B$2))</f>
        <v>16</v>
      </c>
      <c r="C11" s="33">
        <f>IF($B$2="All", COUNTIFS(Lifting_Incidents[Date], "&gt;=" &amp; DATE(YEAR($B$1), MONTH($B$1), 1), Lifting_Incidents[Date], "&lt;=" &amp; EOMONTH($B$1, 0), Lifting_Incidents[Type of Lifting Failure], Tables!A11), COUNTIFS(Lifting_Incidents[Date], "&gt;=" &amp; DATE(YEAR($B$1), MONTH($B$1), 1), Lifting_Incidents[Date], "&lt;=" &amp; EOMONTH($B$1, 0), Lifting_Incidents[Type of Lifting Failure], Tables!A11, Lifting_Incidents[Region/District],Tables!$B$2))</f>
        <v>7</v>
      </c>
      <c r="D11" s="33">
        <f t="shared" si="0"/>
        <v>23</v>
      </c>
    </row>
    <row r="12" spans="1:8" x14ac:dyDescent="0.2">
      <c r="A12" s="31" t="str">
        <f>'Dropdown Options'!D8</f>
        <v>Environmental Factors</v>
      </c>
      <c r="B12" s="33">
        <f>IF($B$2= "All",COUNTIFS(Lifting_Incidents[Date], "&lt;=" &amp; EOMONTH($B$1, -1), Lifting_Incidents[Type of Lifting Failure], A12), COUNTIFS(Lifting_Incidents[Date], "&lt;=" &amp; EOMONTH($B$1, -1), Lifting_Incidents[Type of Lifting Failure], A12, Lifting_Incidents[Region/District],Tables!$B$2))</f>
        <v>15</v>
      </c>
      <c r="C12" s="33">
        <f>IF($B$2="All", COUNTIFS(Lifting_Incidents[Date], "&gt;=" &amp; DATE(YEAR($B$1), MONTH($B$1), 1), Lifting_Incidents[Date], "&lt;=" &amp; EOMONTH($B$1, 0), Lifting_Incidents[Type of Lifting Failure], Tables!A12), COUNTIFS(Lifting_Incidents[Date], "&gt;=" &amp; DATE(YEAR($B$1), MONTH($B$1), 1), Lifting_Incidents[Date], "&lt;=" &amp; EOMONTH($B$1, 0), Lifting_Incidents[Type of Lifting Failure], Tables!A12, Lifting_Incidents[Region/District],Tables!$B$2))</f>
        <v>4</v>
      </c>
      <c r="D12" s="33">
        <f t="shared" si="0"/>
        <v>19</v>
      </c>
    </row>
    <row r="13" spans="1:8" x14ac:dyDescent="0.2">
      <c r="A13" s="31" t="str">
        <f>'Dropdown Options'!D9</f>
        <v>Rigging Equipment Snag or Contact</v>
      </c>
      <c r="B13" s="33">
        <f>IF($B$2= "All",COUNTIFS(Lifting_Incidents[Date], "&lt;=" &amp; EOMONTH($B$1, -1), Lifting_Incidents[Type of Lifting Failure], A13), COUNTIFS(Lifting_Incidents[Date], "&lt;=" &amp; EOMONTH($B$1, -1), Lifting_Incidents[Type of Lifting Failure], A13, Lifting_Incidents[Region/District],Tables!$B$2))</f>
        <v>16</v>
      </c>
      <c r="C13" s="33">
        <f>IF($B$2="All", COUNTIFS(Lifting_Incidents[Date], "&gt;=" &amp; DATE(YEAR($B$1), MONTH($B$1), 1), Lifting_Incidents[Date], "&lt;=" &amp; EOMONTH($B$1, 0), Lifting_Incidents[Type of Lifting Failure], Tables!A13), COUNTIFS(Lifting_Incidents[Date], "&gt;=" &amp; DATE(YEAR($B$1), MONTH($B$1), 1), Lifting_Incidents[Date], "&lt;=" &amp; EOMONTH($B$1, 0), Lifting_Incidents[Type of Lifting Failure], Tables!A13, Lifting_Incidents[Region/District],Tables!$B$2))</f>
        <v>2</v>
      </c>
      <c r="D13" s="33">
        <f t="shared" si="0"/>
        <v>18</v>
      </c>
    </row>
    <row r="14" spans="1:8" x14ac:dyDescent="0.2">
      <c r="A14" s="31" t="str">
        <f>'Dropdown Options'!D10</f>
        <v>Maintenance Issue</v>
      </c>
      <c r="B14" s="33">
        <f>IF($B$2= "All",COUNTIFS(Lifting_Incidents[Date], "&lt;=" &amp; EOMONTH($B$1, -1), Lifting_Incidents[Type of Lifting Failure], A14), COUNTIFS(Lifting_Incidents[Date], "&lt;=" &amp; EOMONTH($B$1, -1), Lifting_Incidents[Type of Lifting Failure], A14, Lifting_Incidents[Region/District],Tables!$B$2))</f>
        <v>2</v>
      </c>
      <c r="C14" s="33">
        <f>IF($B$2="All", COUNTIFS(Lifting_Incidents[Date], "&gt;=" &amp; DATE(YEAR($B$1), MONTH($B$1), 1), Lifting_Incidents[Date], "&lt;=" &amp; EOMONTH($B$1, 0), Lifting_Incidents[Type of Lifting Failure], Tables!A14), COUNTIFS(Lifting_Incidents[Date], "&gt;=" &amp; DATE(YEAR($B$1), MONTH($B$1), 1), Lifting_Incidents[Date], "&lt;=" &amp; EOMONTH($B$1, 0), Lifting_Incidents[Type of Lifting Failure], Tables!A14, Lifting_Incidents[Region/District],Tables!$B$2))</f>
        <v>0</v>
      </c>
      <c r="D14" s="33">
        <f t="shared" si="0"/>
        <v>2</v>
      </c>
    </row>
    <row r="15" spans="1:8" x14ac:dyDescent="0.2">
      <c r="A15" s="31" t="str">
        <f>'Dropdown Options'!D11</f>
        <v>Other</v>
      </c>
      <c r="B15" s="33">
        <f>IF($B$2= "All",COUNTIFS(Lifting_Incidents[Date], "&lt;=" &amp; EOMONTH($B$1, -1), Lifting_Incidents[Type of Lifting Failure], A15), COUNTIFS(Lifting_Incidents[Date], "&lt;=" &amp; EOMONTH($B$1, -1), Lifting_Incidents[Type of Lifting Failure], A15, Lifting_Incidents[Region/District],Tables!$B$2))</f>
        <v>4</v>
      </c>
      <c r="C15" s="33">
        <f>IF($B$2="All", COUNTIFS(Lifting_Incidents[Date], "&gt;=" &amp; DATE(YEAR($B$1), MONTH($B$1), 1), Lifting_Incidents[Date], "&lt;=" &amp; EOMONTH($B$1, 0), Lifting_Incidents[Type of Lifting Failure], Tables!A15), COUNTIFS(Lifting_Incidents[Date], "&gt;=" &amp; DATE(YEAR($B$1), MONTH($B$1), 1), Lifting_Incidents[Date], "&lt;=" &amp; EOMONTH($B$1, 0), Lifting_Incidents[Type of Lifting Failure], Tables!A15, Lifting_Incidents[Region/District],Tables!$B$2))</f>
        <v>0</v>
      </c>
      <c r="D15" s="33">
        <f>IFERROR(B15+C15,"")</f>
        <v>4</v>
      </c>
    </row>
    <row r="16" spans="1:8" x14ac:dyDescent="0.2">
      <c r="D16" s="11"/>
    </row>
    <row r="17" spans="1:4" ht="18" x14ac:dyDescent="0.25">
      <c r="A17" s="29" t="s">
        <v>254</v>
      </c>
      <c r="D17" s="11"/>
    </row>
    <row r="18" spans="1:4" x14ac:dyDescent="0.2">
      <c r="A18" s="49" t="s">
        <v>255</v>
      </c>
      <c r="B18" s="49" t="str">
        <f>VLOOKUP($B$1,'Dropdown Options'!$I$2:$J$13,2,FALSE)</f>
        <v>January 2025 - April 2025</v>
      </c>
      <c r="C18" s="50" t="str">
        <f>B1</f>
        <v>May 2025</v>
      </c>
      <c r="D18" s="51" t="s">
        <v>12</v>
      </c>
    </row>
    <row r="19" spans="1:4" x14ac:dyDescent="0.2">
      <c r="A19" s="31" t="str">
        <f>'Dropdown Options'!E2</f>
        <v>Piping/Casing</v>
      </c>
      <c r="B19" s="33">
        <f>IF($B$2= "All",COUNTIFS(Lifting_Incidents[Date], "&lt;=" &amp; EOMONTH($B$1, -1), Lifting_Incidents[Item Lifted Category], A19), COUNTIFS(Lifting_Incidents[Date], "&lt;=" &amp; EOMONTH($B$1, -1), Lifting_Incidents[Item Lifted Category], A19, Lifting_Incidents[Region/District],Tables!$B$2))</f>
        <v>28</v>
      </c>
      <c r="C19" s="33">
        <f>IF($B$2="All", COUNTIFS(Lifting_Incidents[Date], "&gt;=" &amp; DATE(YEAR($B$1), MONTH($B$1), 1), Lifting_Incidents[Date], "&lt;=" &amp; EOMONTH($B$1, 0), Lifting_Incidents[Item Lifted Category], Tables!A19), COUNTIFS(Lifting_Incidents[Date], "&gt;=" &amp; DATE(YEAR($B$1), MONTH($B$1), 1), Lifting_Incidents[Date], "&lt;=" &amp; EOMONTH($B$1, 0), Lifting_Incidents[Item Lifted Category], Tables!A19, Lifting_Incidents[Region/District],Tables!$B$2))</f>
        <v>5</v>
      </c>
      <c r="D19" s="33">
        <f>IFERROR(B19+C19,"")</f>
        <v>33</v>
      </c>
    </row>
    <row r="20" spans="1:4" x14ac:dyDescent="0.2">
      <c r="A20" s="31" t="str">
        <f>'Dropdown Options'!E3</f>
        <v>Supply Container</v>
      </c>
      <c r="B20" s="33">
        <f>IF($B$2= "All",COUNTIFS(Lifting_Incidents[Date], "&lt;=" &amp; EOMONTH($B$1, -1), Lifting_Incidents[Item Lifted Category], A20), COUNTIFS(Lifting_Incidents[Date], "&lt;=" &amp; EOMONTH($B$1, -1), Lifting_Incidents[Item Lifted Category], A20, Lifting_Incidents[Region/District],Tables!$B$2))</f>
        <v>17</v>
      </c>
      <c r="C20" s="33">
        <f>IF($B$2="All", COUNTIFS(Lifting_Incidents[Date], "&gt;=" &amp; DATE(YEAR($B$1), MONTH($B$1), 1), Lifting_Incidents[Date], "&lt;=" &amp; EOMONTH($B$1, 0), Lifting_Incidents[Item Lifted Category], Tables!A20), COUNTIFS(Lifting_Incidents[Date], "&gt;=" &amp; DATE(YEAR($B$1), MONTH($B$1), 1), Lifting_Incidents[Date], "&lt;=" &amp; EOMONTH($B$1, 0), Lifting_Incidents[Item Lifted Category], Tables!A20, Lifting_Incidents[Region/District],Tables!$B$2))</f>
        <v>3</v>
      </c>
      <c r="D20" s="33">
        <f t="shared" ref="D20:D26" si="1">IFERROR(B20+C20,"")</f>
        <v>20</v>
      </c>
    </row>
    <row r="21" spans="1:4" x14ac:dyDescent="0.2">
      <c r="A21" s="31" t="str">
        <f>'Dropdown Options'!E4</f>
        <v>Heavy Equipment</v>
      </c>
      <c r="B21" s="33">
        <f>IF($B$2= "All",COUNTIFS(Lifting_Incidents[Date], "&lt;=" &amp; EOMONTH($B$1, -1), Lifting_Incidents[Item Lifted Category], A21), COUNTIFS(Lifting_Incidents[Date], "&lt;=" &amp; EOMONTH($B$1, -1), Lifting_Incidents[Item Lifted Category], A21, Lifting_Incidents[Region/District],Tables!$B$2))</f>
        <v>38</v>
      </c>
      <c r="C21" s="33">
        <f>IF($B$2="All", COUNTIFS(Lifting_Incidents[Date], "&gt;=" &amp; DATE(YEAR($B$1), MONTH($B$1), 1), Lifting_Incidents[Date], "&lt;=" &amp; EOMONTH($B$1, 0), Lifting_Incidents[Item Lifted Category], Tables!A21), COUNTIFS(Lifting_Incidents[Date], "&gt;=" &amp; DATE(YEAR($B$1), MONTH($B$1), 1), Lifting_Incidents[Date], "&lt;=" &amp; EOMONTH($B$1, 0), Lifting_Incidents[Item Lifted Category], Tables!A21, Lifting_Incidents[Region/District],Tables!$B$2))</f>
        <v>8</v>
      </c>
      <c r="D21" s="33">
        <f t="shared" si="1"/>
        <v>46</v>
      </c>
    </row>
    <row r="22" spans="1:4" x14ac:dyDescent="0.2">
      <c r="A22" s="31" t="str">
        <f>'Dropdown Options'!E5</f>
        <v>Living Quarters/Skids</v>
      </c>
      <c r="B22" s="33">
        <f>IF($B$2= "All",COUNTIFS(Lifting_Incidents[Date], "&lt;=" &amp; EOMONTH($B$1, -1), Lifting_Incidents[Item Lifted Category], A22), COUNTIFS(Lifting_Incidents[Date], "&lt;=" &amp; EOMONTH($B$1, -1), Lifting_Incidents[Item Lifted Category], A22, Lifting_Incidents[Region/District],Tables!$B$2))</f>
        <v>2</v>
      </c>
      <c r="C22" s="33">
        <f>IF($B$2="All", COUNTIFS(Lifting_Incidents[Date], "&gt;=" &amp; DATE(YEAR($B$1), MONTH($B$1), 1), Lifting_Incidents[Date], "&lt;=" &amp; EOMONTH($B$1, 0), Lifting_Incidents[Item Lifted Category], Tables!A22), COUNTIFS(Lifting_Incidents[Date], "&gt;=" &amp; DATE(YEAR($B$1), MONTH($B$1), 1), Lifting_Incidents[Date], "&lt;=" &amp; EOMONTH($B$1, 0), Lifting_Incidents[Item Lifted Category], Tables!A22, Lifting_Incidents[Region/District],Tables!$B$2))</f>
        <v>0</v>
      </c>
      <c r="D22" s="33">
        <f t="shared" si="1"/>
        <v>2</v>
      </c>
    </row>
    <row r="23" spans="1:4" x14ac:dyDescent="0.2">
      <c r="A23" s="31" t="str">
        <f>'Dropdown Options'!E6</f>
        <v>Personnel Basket</v>
      </c>
      <c r="B23" s="33">
        <f>IF($B$2= "All",COUNTIFS(Lifting_Incidents[Date], "&lt;=" &amp; EOMONTH($B$1, -1), Lifting_Incidents[Item Lifted Category], A23), COUNTIFS(Lifting_Incidents[Date], "&lt;=" &amp; EOMONTH($B$1, -1), Lifting_Incidents[Item Lifted Category], A23, Lifting_Incidents[Region/District],Tables!$B$2))</f>
        <v>2</v>
      </c>
      <c r="C23" s="33">
        <f>IF($B$2="All", COUNTIFS(Lifting_Incidents[Date], "&gt;=" &amp; DATE(YEAR($B$1), MONTH($B$1), 1), Lifting_Incidents[Date], "&lt;=" &amp; EOMONTH($B$1, 0), Lifting_Incidents[Item Lifted Category], Tables!A23), COUNTIFS(Lifting_Incidents[Date], "&gt;=" &amp; DATE(YEAR($B$1), MONTH($B$1), 1), Lifting_Incidents[Date], "&lt;=" &amp; EOMONTH($B$1, 0), Lifting_Incidents[Item Lifted Category], Tables!A23, Lifting_Incidents[Region/District],Tables!$B$2))</f>
        <v>1</v>
      </c>
      <c r="D23" s="33">
        <f t="shared" si="1"/>
        <v>3</v>
      </c>
    </row>
    <row r="24" spans="1:4" x14ac:dyDescent="0.2">
      <c r="A24" s="31" t="str">
        <f>'Dropdown Options'!E7</f>
        <v>Tank</v>
      </c>
      <c r="B24" s="33">
        <f>IF($B$2= "All",COUNTIFS(Lifting_Incidents[Date], "&lt;=" &amp; EOMONTH($B$1, -1), Lifting_Incidents[Item Lifted Category], A24), COUNTIFS(Lifting_Incidents[Date], "&lt;=" &amp; EOMONTH($B$1, -1), Lifting_Incidents[Item Lifted Category], A24, Lifting_Incidents[Region/District],Tables!$B$2))</f>
        <v>17</v>
      </c>
      <c r="C24" s="33">
        <f>IF($B$2="All", COUNTIFS(Lifting_Incidents[Date], "&gt;=" &amp; DATE(YEAR($B$1), MONTH($B$1), 1), Lifting_Incidents[Date], "&lt;=" &amp; EOMONTH($B$1, 0), Lifting_Incidents[Item Lifted Category], Tables!A24), COUNTIFS(Lifting_Incidents[Date], "&gt;=" &amp; DATE(YEAR($B$1), MONTH($B$1), 1), Lifting_Incidents[Date], "&lt;=" &amp; EOMONTH($B$1, 0), Lifting_Incidents[Item Lifted Category], Tables!A24, Lifting_Incidents[Region/District],Tables!$B$2))</f>
        <v>3</v>
      </c>
      <c r="D24" s="33">
        <f t="shared" si="1"/>
        <v>20</v>
      </c>
    </row>
    <row r="25" spans="1:4" x14ac:dyDescent="0.2">
      <c r="A25" s="31" t="str">
        <f>'Dropdown Options'!E8</f>
        <v>Other</v>
      </c>
      <c r="B25" s="33">
        <f>IF($B$2= "All",COUNTIFS(Lifting_Incidents[Date], "&lt;=" &amp; EOMONTH($B$1, -1), Lifting_Incidents[Item Lifted Category], A25), COUNTIFS(Lifting_Incidents[Date], "&lt;=" &amp; EOMONTH($B$1, -1), Lifting_Incidents[Item Lifted Category], A25, Lifting_Incidents[Region/District],Tables!$B$2))</f>
        <v>17</v>
      </c>
      <c r="C25" s="33">
        <f>IF($B$2="All", COUNTIFS(Lifting_Incidents[Date], "&gt;=" &amp; DATE(YEAR($B$1), MONTH($B$1), 1), Lifting_Incidents[Date], "&lt;=" &amp; EOMONTH($B$1, 0), Lifting_Incidents[Item Lifted Category], Tables!A25), COUNTIFS(Lifting_Incidents[Date], "&gt;=" &amp; DATE(YEAR($B$1), MONTH($B$1), 1), Lifting_Incidents[Date], "&lt;=" &amp; EOMONTH($B$1, 0), Lifting_Incidents[Item Lifted Category], Tables!A25, Lifting_Incidents[Region/District],Tables!$B$2))</f>
        <v>6</v>
      </c>
      <c r="D25" s="33">
        <f t="shared" si="1"/>
        <v>23</v>
      </c>
    </row>
    <row r="26" spans="1:4" x14ac:dyDescent="0.2">
      <c r="A26" s="31" t="str">
        <f>'Dropdown Options'!E9</f>
        <v>No Load</v>
      </c>
      <c r="B26" s="33">
        <f>IF($B$2= "All",COUNTIFS(Lifting_Incidents[Date], "&lt;=" &amp; EOMONTH($B$1, -1), Lifting_Incidents[Item Lifted Category], A26), COUNTIFS(Lifting_Incidents[Date], "&lt;=" &amp; EOMONTH($B$1, -1), Lifting_Incidents[Item Lifted Category], A26, Lifting_Incidents[Region/District],Tables!$B$2))</f>
        <v>12</v>
      </c>
      <c r="C26" s="33">
        <f>IF($B$2="All", COUNTIFS(Lifting_Incidents[Date], "&gt;=" &amp; DATE(YEAR($B$1), MONTH($B$1), 1), Lifting_Incidents[Date], "&lt;=" &amp; EOMONTH($B$1, 0), Lifting_Incidents[Item Lifted Category], Tables!A26), COUNTIFS(Lifting_Incidents[Date], "&gt;=" &amp; DATE(YEAR($B$1), MONTH($B$1), 1), Lifting_Incidents[Date], "&lt;=" &amp; EOMONTH($B$1, 0), Lifting_Incidents[Item Lifted Category], Tables!A26, Lifting_Incidents[Region/District],Tables!$B$2))</f>
        <v>4</v>
      </c>
      <c r="D26" s="33">
        <f t="shared" si="1"/>
        <v>16</v>
      </c>
    </row>
    <row r="27" spans="1:4" x14ac:dyDescent="0.2">
      <c r="D27" s="11"/>
    </row>
    <row r="28" spans="1:4" ht="18" x14ac:dyDescent="0.25">
      <c r="A28" s="25" t="s">
        <v>256</v>
      </c>
      <c r="D28" s="11"/>
    </row>
    <row r="29" spans="1:4" x14ac:dyDescent="0.2">
      <c r="A29" s="34" t="s">
        <v>257</v>
      </c>
      <c r="B29" s="34" t="str">
        <f>VLOOKUP($B$1,'Dropdown Options'!$I$2:$J$13,2,FALSE)</f>
        <v>January 2025 - April 2025</v>
      </c>
      <c r="C29" s="35" t="str">
        <f>B1</f>
        <v>May 2025</v>
      </c>
      <c r="D29" s="42" t="s">
        <v>12</v>
      </c>
    </row>
    <row r="30" spans="1:4" x14ac:dyDescent="0.2">
      <c r="A30" s="36" t="str">
        <f>'Dropdown Options'!C2</f>
        <v>Production</v>
      </c>
      <c r="B30" s="33">
        <f>IF($B$2= "All",COUNTIFS(Lifting_Incidents[Date], "&lt;=" &amp; EOMONTH($B$1, -1), Lifting_Incidents[Operation Type], A30), COUNTIFS(Lifting_Incidents[Date], "&lt;=" &amp; EOMONTH($B$1, -1), Lifting_Incidents[Operation Type], A30, Lifting_Incidents[Region/District],Tables!$B$2))</f>
        <v>41</v>
      </c>
      <c r="C30" s="33">
        <f>IF($B$2="All", COUNTIFS(Lifting_Incidents[Date], "&gt;=" &amp; DATE(YEAR($B$1), MONTH($B$1), 1), Lifting_Incidents[Date], "&lt;=" &amp; EOMONTH($B$1, 0), Lifting_Incidents[Operation Type], Tables!A30), COUNTIFS(Lifting_Incidents[Date], "&gt;=" &amp; DATE(YEAR($B$1), MONTH($B$1), 1), Lifting_Incidents[Date], "&lt;=" &amp; EOMONTH($B$1, 0), Lifting_Incidents[Operation Type], Tables!A30, Lifting_Incidents[Region/District],Tables!$B$2))</f>
        <v>12</v>
      </c>
      <c r="D30" s="33">
        <f t="shared" ref="D30:D33" si="2">IFERROR(B30+C30,"")</f>
        <v>53</v>
      </c>
    </row>
    <row r="31" spans="1:4" x14ac:dyDescent="0.2">
      <c r="A31" s="36" t="str">
        <f>'Dropdown Options'!C3</f>
        <v>Drilling</v>
      </c>
      <c r="B31" s="33">
        <f>IF($B$2= "All",COUNTIFS(Lifting_Incidents[Date], "&lt;=" &amp; EOMONTH($B$1, -1), Lifting_Incidents[Operation Type], A31), COUNTIFS(Lifting_Incidents[Date], "&lt;=" &amp; EOMONTH($B$1, -1), Lifting_Incidents[Operation Type], A31, Lifting_Incidents[Region/District],Tables!$B$2))</f>
        <v>41</v>
      </c>
      <c r="C31" s="33">
        <f>IF($B$2="All", COUNTIFS(Lifting_Incidents[Date], "&gt;=" &amp; DATE(YEAR($B$1), MONTH($B$1), 1), Lifting_Incidents[Date], "&lt;=" &amp; EOMONTH($B$1, 0), Lifting_Incidents[Operation Type], Tables!A31), COUNTIFS(Lifting_Incidents[Date], "&gt;=" &amp; DATE(YEAR($B$1), MONTH($B$1), 1), Lifting_Incidents[Date], "&lt;=" &amp; EOMONTH($B$1, 0), Lifting_Incidents[Operation Type], Tables!A31, Lifting_Incidents[Region/District],Tables!$B$2))</f>
        <v>9</v>
      </c>
      <c r="D31" s="33">
        <f t="shared" si="2"/>
        <v>50</v>
      </c>
    </row>
    <row r="32" spans="1:4" x14ac:dyDescent="0.2">
      <c r="A32" s="36" t="str">
        <f>'Dropdown Options'!C4</f>
        <v>Workover</v>
      </c>
      <c r="B32" s="33">
        <f>IF($B$2= "All",COUNTIFS(Lifting_Incidents[Date], "&lt;=" &amp; EOMONTH($B$1, -1), Lifting_Incidents[Operation Type], A32), COUNTIFS(Lifting_Incidents[Date], "&lt;=" &amp; EOMONTH($B$1, -1), Lifting_Incidents[Operation Type], A32, Lifting_Incidents[Region/District],Tables!$B$2))</f>
        <v>16</v>
      </c>
      <c r="C32" s="33">
        <f>IF($B$2="All", COUNTIFS(Lifting_Incidents[Date], "&gt;=" &amp; DATE(YEAR($B$1), MONTH($B$1), 1), Lifting_Incidents[Date], "&lt;=" &amp; EOMONTH($B$1, 0), Lifting_Incidents[Operation Type], Tables!A32), COUNTIFS(Lifting_Incidents[Date], "&gt;=" &amp; DATE(YEAR($B$1), MONTH($B$1), 1), Lifting_Incidents[Date], "&lt;=" &amp; EOMONTH($B$1, 0), Lifting_Incidents[Operation Type], Tables!A32, Lifting_Incidents[Region/District],Tables!$B$2))</f>
        <v>2</v>
      </c>
      <c r="D32" s="33">
        <f t="shared" si="2"/>
        <v>18</v>
      </c>
    </row>
    <row r="33" spans="1:4" x14ac:dyDescent="0.2">
      <c r="A33" s="36" t="str">
        <f>'Dropdown Options'!C5</f>
        <v>Completion</v>
      </c>
      <c r="B33" s="33">
        <f>IF($B$2= "All",COUNTIFS(Lifting_Incidents[Date], "&lt;=" &amp; EOMONTH($B$1, -1), Lifting_Incidents[Operation Type], A33), COUNTIFS(Lifting_Incidents[Date], "&lt;=" &amp; EOMONTH($B$1, -1), Lifting_Incidents[Operation Type], A33, Lifting_Incidents[Region/District],Tables!$B$2))</f>
        <v>5</v>
      </c>
      <c r="C33" s="33">
        <f>IF($B$2="All", COUNTIFS(Lifting_Incidents[Date], "&gt;=" &amp; DATE(YEAR($B$1), MONTH($B$1), 1), Lifting_Incidents[Date], "&lt;=" &amp; EOMONTH($B$1, 0), Lifting_Incidents[Operation Type], Tables!A33), COUNTIFS(Lifting_Incidents[Date], "&gt;=" &amp; DATE(YEAR($B$1), MONTH($B$1), 1), Lifting_Incidents[Date], "&lt;=" &amp; EOMONTH($B$1, 0), Lifting_Incidents[Operation Type], Tables!A33, Lifting_Incidents[Region/District],Tables!$B$2))</f>
        <v>3</v>
      </c>
      <c r="D33" s="33">
        <f t="shared" si="2"/>
        <v>8</v>
      </c>
    </row>
    <row r="34" spans="1:4" x14ac:dyDescent="0.2">
      <c r="A34" s="36" t="str">
        <f>'Dropdown Options'!C6</f>
        <v>Decommissioning</v>
      </c>
      <c r="B34" s="33">
        <f>IF($B$2= "All",COUNTIFS(Lifting_Incidents[Date], "&lt;=" &amp; EOMONTH($B$1, -1), Lifting_Incidents[Operation Type], A34), COUNTIFS(Lifting_Incidents[Date], "&lt;=" &amp; EOMONTH($B$1, -1), Lifting_Incidents[Operation Type], A34, Lifting_Incidents[Region/District],Tables!$B$2))</f>
        <v>17</v>
      </c>
      <c r="C34" s="33">
        <f>IF($B$2="All", COUNTIFS(Lifting_Incidents[Date], "&gt;=" &amp; DATE(YEAR($B$1), MONTH($B$1), 1), Lifting_Incidents[Date], "&lt;=" &amp; EOMONTH($B$1, 0), Lifting_Incidents[Operation Type], Tables!A34), COUNTIFS(Lifting_Incidents[Date], "&gt;=" &amp; DATE(YEAR($B$1), MONTH($B$1), 1), Lifting_Incidents[Date], "&lt;=" &amp; EOMONTH($B$1, 0), Lifting_Incidents[Operation Type], Tables!A34, Lifting_Incidents[Region/District],Tables!$B$2))</f>
        <v>3</v>
      </c>
      <c r="D34" s="33">
        <f>IFERROR(B34+C34,"")</f>
        <v>20</v>
      </c>
    </row>
    <row r="35" spans="1:4" x14ac:dyDescent="0.2">
      <c r="A35" s="36" t="str">
        <f>'Dropdown Options'!C7</f>
        <v>Other</v>
      </c>
      <c r="B35" s="33">
        <f>IF($B$2= "All",COUNTIFS(Lifting_Incidents[Date], "&lt;=" &amp; EOMONTH($B$1, -1), Lifting_Incidents[Operation Type], A35), COUNTIFS(Lifting_Incidents[Date], "&lt;=" &amp; EOMONTH($B$1, -1), Lifting_Incidents[Operation Type], A35, Lifting_Incidents[Region/District],Tables!$B$2))</f>
        <v>13</v>
      </c>
      <c r="C35" s="33">
        <f>IF($B$2="All", COUNTIFS(Lifting_Incidents[Date], "&gt;=" &amp; DATE(YEAR($B$1), MONTH($B$1), 1), Lifting_Incidents[Date], "&lt;=" &amp; EOMONTH($B$1, 0), Lifting_Incidents[Operation Type], Tables!A35), COUNTIFS(Lifting_Incidents[Date], "&gt;=" &amp; DATE(YEAR($B$1), MONTH($B$1), 1), Lifting_Incidents[Date], "&lt;=" &amp; EOMONTH($B$1, 0), Lifting_Incidents[Operation Type], Tables!A35, Lifting_Incidents[Region/District],Tables!$B$2))</f>
        <v>1</v>
      </c>
      <c r="D35" s="33">
        <f>IFERROR(B35+C35,"")</f>
        <v>14</v>
      </c>
    </row>
    <row r="36" spans="1:4" x14ac:dyDescent="0.2">
      <c r="D36" s="11"/>
    </row>
    <row r="37" spans="1:4" ht="18" x14ac:dyDescent="0.25">
      <c r="A37" s="25" t="s">
        <v>258</v>
      </c>
      <c r="D37" s="11"/>
    </row>
    <row r="38" spans="1:4" x14ac:dyDescent="0.2">
      <c r="A38" s="46" t="s">
        <v>259</v>
      </c>
      <c r="B38" s="46" t="str">
        <f>VLOOKUP($B$1,'Dropdown Options'!$I$2:$J$13,2,FALSE)</f>
        <v>January 2025 - April 2025</v>
      </c>
      <c r="C38" s="47" t="str">
        <f>B1</f>
        <v>May 2025</v>
      </c>
      <c r="D38" s="32" t="s">
        <v>12</v>
      </c>
    </row>
    <row r="39" spans="1:4" x14ac:dyDescent="0.2">
      <c r="A39" s="43" t="s">
        <v>64</v>
      </c>
      <c r="B39" s="33">
        <f>IF($B$2= "All",COUNTIFS(Lifting_Incidents[Date], "&lt;=" &amp; EOMONTH($B$1, -1), Lifting_Incidents[Dropped Object? (Y/N)], A39), COUNTIFS(Lifting_Incidents[Date], "&lt;=" &amp; EOMONTH($B$1, -1), Lifting_Incidents[Dropped Object? (Y/N)], A39, Lifting_Incidents[Region/District],Tables!$B$2))</f>
        <v>43</v>
      </c>
      <c r="C39" s="33">
        <f>IF($B$2="All", COUNTIFS(Lifting_Incidents[Date], "&gt;=" &amp; DATE(YEAR($B$1), MONTH($B$1), 1), Lifting_Incidents[Date], "&lt;=" &amp; EOMONTH($B$1, 0), Lifting_Incidents[Dropped Object? (Y/N)], Tables!A39), COUNTIFS(Lifting_Incidents[Date], "&gt;=" &amp; DATE(YEAR($B$1), MONTH($B$1), 1), Lifting_Incidents[Date], "&lt;=" &amp; EOMONTH($B$1, 0), Lifting_Incidents[Dropped Object? (Y/N)], Tables!A39, Lifting_Incidents[Region/District],Tables!$B$2))</f>
        <v>6</v>
      </c>
      <c r="D39" s="33">
        <f>IFERROR(B39+C39,"")</f>
        <v>49</v>
      </c>
    </row>
    <row r="40" spans="1:4" x14ac:dyDescent="0.2">
      <c r="A40" s="43" t="s">
        <v>65</v>
      </c>
      <c r="B40" s="33">
        <f>IF($B$2= "All",COUNTIFS(Lifting_Incidents[Date], "&lt;=" &amp; EOMONTH($B$1, -1), Lifting_Incidents[Dropped Object? (Y/N)], A40), COUNTIFS(Lifting_Incidents[Date], "&lt;=" &amp; EOMONTH($B$1, -1), Lifting_Incidents[Dropped Object? (Y/N)], A40, Lifting_Incidents[Region/District],Tables!$B$2))</f>
        <v>90</v>
      </c>
      <c r="C40" s="33">
        <f>IF($B$2="All", COUNTIFS(Lifting_Incidents[Date], "&gt;=" &amp; DATE(YEAR($B$1), MONTH($B$1), 1), Lifting_Incidents[Date], "&lt;=" &amp; EOMONTH($B$1, 0), Lifting_Incidents[Dropped Object? (Y/N)], Tables!A40), COUNTIFS(Lifting_Incidents[Date], "&gt;=" &amp; DATE(YEAR($B$1), MONTH($B$1), 1), Lifting_Incidents[Date], "&lt;=" &amp; EOMONTH($B$1, 0), Lifting_Incidents[Dropped Object? (Y/N)], Tables!A40, Lifting_Incidents[Region/District],Tables!$B$2))</f>
        <v>24</v>
      </c>
      <c r="D40" s="33">
        <f>IFERROR(B40+C40,"")</f>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28DC7-BF03-4307-BB06-615A251D054E}">
  <sheetPr>
    <tabColor theme="6" tint="0.59999389629810485"/>
  </sheetPr>
  <dimension ref="A1:A16"/>
  <sheetViews>
    <sheetView workbookViewId="0">
      <selection activeCell="V16" sqref="V16"/>
    </sheetView>
  </sheetViews>
  <sheetFormatPr defaultRowHeight="12.75" x14ac:dyDescent="0.2"/>
  <sheetData>
    <row r="1" spans="1:1" ht="26.25" x14ac:dyDescent="0.4">
      <c r="A1" s="38" t="s">
        <v>302</v>
      </c>
    </row>
    <row r="16" spans="1:1" ht="26.25" x14ac:dyDescent="0.4">
      <c r="A16" s="38" t="s">
        <v>305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E66D5-F3A6-41B8-BE51-122DCD29CB12}">
  <sheetPr>
    <tabColor theme="6" tint="0.39997558519241921"/>
  </sheetPr>
  <dimension ref="A1:J13"/>
  <sheetViews>
    <sheetView zoomScaleNormal="100" workbookViewId="0">
      <selection activeCell="D23" sqref="D23"/>
    </sheetView>
  </sheetViews>
  <sheetFormatPr defaultRowHeight="12.75" x14ac:dyDescent="0.2"/>
  <cols>
    <col min="1" max="1" width="14.7109375" bestFit="1" customWidth="1"/>
    <col min="2" max="2" width="26.5703125" bestFit="1" customWidth="1"/>
    <col min="3" max="3" width="15.85546875" bestFit="1" customWidth="1"/>
    <col min="4" max="4" width="31.28515625" bestFit="1" customWidth="1"/>
    <col min="5" max="5" width="19.7109375" bestFit="1" customWidth="1"/>
    <col min="6" max="6" width="10.7109375" bestFit="1" customWidth="1"/>
    <col min="7" max="7" width="19.28515625" bestFit="1" customWidth="1"/>
    <col min="8" max="8" width="15.28515625" bestFit="1" customWidth="1"/>
    <col min="9" max="9" width="13.42578125" customWidth="1"/>
    <col min="10" max="10" width="40.85546875" customWidth="1"/>
  </cols>
  <sheetData>
    <row r="1" spans="1:10" x14ac:dyDescent="0.2">
      <c r="A1" s="28" t="s">
        <v>260</v>
      </c>
      <c r="B1" s="28" t="s">
        <v>48</v>
      </c>
      <c r="C1" s="28" t="s">
        <v>49</v>
      </c>
      <c r="D1" s="28" t="s">
        <v>51</v>
      </c>
      <c r="E1" s="28" t="s">
        <v>53</v>
      </c>
      <c r="F1" s="28" t="s">
        <v>261</v>
      </c>
      <c r="G1" s="28" t="s">
        <v>262</v>
      </c>
      <c r="H1" s="28" t="s">
        <v>263</v>
      </c>
      <c r="I1" s="28" t="s">
        <v>251</v>
      </c>
      <c r="J1" s="28" t="s">
        <v>252</v>
      </c>
    </row>
    <row r="2" spans="1:10" x14ac:dyDescent="0.2">
      <c r="A2" s="39" t="s">
        <v>13</v>
      </c>
      <c r="B2" s="11" t="s">
        <v>7</v>
      </c>
      <c r="C2" t="s">
        <v>76</v>
      </c>
      <c r="D2" s="10" t="s">
        <v>104</v>
      </c>
      <c r="E2" s="10" t="s">
        <v>71</v>
      </c>
      <c r="F2" s="12" t="s">
        <v>64</v>
      </c>
      <c r="G2" s="11" t="s">
        <v>64</v>
      </c>
      <c r="H2" s="11" t="s">
        <v>64</v>
      </c>
      <c r="I2" s="27" t="s">
        <v>13</v>
      </c>
      <c r="J2" s="11" t="str">
        <f>""</f>
        <v/>
      </c>
    </row>
    <row r="3" spans="1:10" x14ac:dyDescent="0.2">
      <c r="A3" s="39" t="s">
        <v>14</v>
      </c>
      <c r="B3" s="27" t="s">
        <v>82</v>
      </c>
      <c r="C3" t="s">
        <v>59</v>
      </c>
      <c r="D3" s="11" t="s">
        <v>95</v>
      </c>
      <c r="E3" s="10" t="s">
        <v>79</v>
      </c>
      <c r="F3" s="12" t="s">
        <v>65</v>
      </c>
      <c r="G3" s="11" t="s">
        <v>65</v>
      </c>
      <c r="H3" s="11" t="s">
        <v>65</v>
      </c>
      <c r="I3" s="27" t="s">
        <v>14</v>
      </c>
      <c r="J3" t="str">
        <f>I2</f>
        <v>January 2025</v>
      </c>
    </row>
    <row r="4" spans="1:10" x14ac:dyDescent="0.2">
      <c r="A4" s="39" t="s">
        <v>5</v>
      </c>
      <c r="B4" s="27" t="s">
        <v>99</v>
      </c>
      <c r="C4" t="s">
        <v>113</v>
      </c>
      <c r="D4" s="40" t="s">
        <v>74</v>
      </c>
      <c r="E4" s="10" t="s">
        <v>112</v>
      </c>
      <c r="H4" s="10"/>
      <c r="I4" s="27" t="s">
        <v>5</v>
      </c>
      <c r="J4" t="str">
        <f>I2 &amp; " - " &amp; I3</f>
        <v>January 2025 - February 2025</v>
      </c>
    </row>
    <row r="5" spans="1:10" x14ac:dyDescent="0.2">
      <c r="A5" s="39" t="s">
        <v>15</v>
      </c>
      <c r="B5" s="27" t="s">
        <v>186</v>
      </c>
      <c r="C5" t="s">
        <v>201</v>
      </c>
      <c r="D5" s="11" t="s">
        <v>130</v>
      </c>
      <c r="E5" s="12" t="s">
        <v>146</v>
      </c>
      <c r="H5" s="10"/>
      <c r="I5" s="27" t="s">
        <v>15</v>
      </c>
      <c r="J5" t="str">
        <f t="shared" ref="J5:J13" si="0">$I$2 &amp; " - " &amp; I4</f>
        <v>January 2025 - March 2025</v>
      </c>
    </row>
    <row r="6" spans="1:10" x14ac:dyDescent="0.2">
      <c r="A6" s="39" t="s">
        <v>16</v>
      </c>
      <c r="B6" s="27" t="s">
        <v>66</v>
      </c>
      <c r="C6" t="s">
        <v>67</v>
      </c>
      <c r="D6" s="40" t="s">
        <v>110</v>
      </c>
      <c r="E6" s="10" t="s">
        <v>90</v>
      </c>
      <c r="H6" s="10"/>
      <c r="I6" s="27" t="s">
        <v>16</v>
      </c>
      <c r="J6" t="str">
        <f t="shared" si="0"/>
        <v>January 2025 - April 2025</v>
      </c>
    </row>
    <row r="7" spans="1:10" x14ac:dyDescent="0.2">
      <c r="A7" s="39" t="s">
        <v>17</v>
      </c>
      <c r="B7" s="27" t="s">
        <v>58</v>
      </c>
      <c r="C7" s="11" t="s">
        <v>63</v>
      </c>
      <c r="D7" s="12" t="s">
        <v>69</v>
      </c>
      <c r="E7" s="12" t="s">
        <v>102</v>
      </c>
      <c r="H7" s="10"/>
      <c r="I7" s="27" t="s">
        <v>17</v>
      </c>
      <c r="J7" t="str">
        <f t="shared" si="0"/>
        <v>January 2025 - May 2025</v>
      </c>
    </row>
    <row r="8" spans="1:10" x14ac:dyDescent="0.2">
      <c r="A8" s="39" t="s">
        <v>18</v>
      </c>
      <c r="B8" s="27" t="s">
        <v>158</v>
      </c>
      <c r="D8" s="10" t="s">
        <v>85</v>
      </c>
      <c r="E8" s="10" t="s">
        <v>63</v>
      </c>
      <c r="H8" s="10"/>
      <c r="I8" s="27" t="s">
        <v>18</v>
      </c>
      <c r="J8" t="str">
        <f t="shared" si="0"/>
        <v>January 2025 - June 2025</v>
      </c>
    </row>
    <row r="9" spans="1:10" x14ac:dyDescent="0.2">
      <c r="A9" s="39" t="s">
        <v>19</v>
      </c>
      <c r="B9" s="27" t="s">
        <v>264</v>
      </c>
      <c r="D9" s="40" t="s">
        <v>61</v>
      </c>
      <c r="E9" s="10" t="s">
        <v>93</v>
      </c>
      <c r="I9" s="27" t="s">
        <v>19</v>
      </c>
      <c r="J9" t="str">
        <f t="shared" si="0"/>
        <v>January 2025 - July 2025</v>
      </c>
    </row>
    <row r="10" spans="1:10" x14ac:dyDescent="0.2">
      <c r="A10" s="39" t="s">
        <v>20</v>
      </c>
      <c r="B10" s="39"/>
      <c r="D10" s="12" t="s">
        <v>124</v>
      </c>
      <c r="I10" s="27" t="s">
        <v>20</v>
      </c>
      <c r="J10" t="str">
        <f t="shared" si="0"/>
        <v>January 2025 - August 2025</v>
      </c>
    </row>
    <row r="11" spans="1:10" x14ac:dyDescent="0.2">
      <c r="A11" s="39" t="s">
        <v>21</v>
      </c>
      <c r="B11" s="39"/>
      <c r="D11" s="12" t="s">
        <v>63</v>
      </c>
      <c r="I11" s="27" t="s">
        <v>21</v>
      </c>
      <c r="J11" t="str">
        <f t="shared" si="0"/>
        <v>January 2025 - September 2025</v>
      </c>
    </row>
    <row r="12" spans="1:10" x14ac:dyDescent="0.2">
      <c r="A12" s="39" t="s">
        <v>22</v>
      </c>
      <c r="B12" s="39"/>
      <c r="I12" s="27" t="s">
        <v>22</v>
      </c>
      <c r="J12" t="str">
        <f t="shared" si="0"/>
        <v>January 2025 - October 2025</v>
      </c>
    </row>
    <row r="13" spans="1:10" x14ac:dyDescent="0.2">
      <c r="A13" s="39" t="s">
        <v>23</v>
      </c>
      <c r="B13" s="39"/>
      <c r="I13" s="27" t="s">
        <v>23</v>
      </c>
      <c r="J13" t="str">
        <f t="shared" si="0"/>
        <v>January 2025 - November 2025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C8CFB3EA64BA4AB6CBA63A5E4594A0" ma:contentTypeVersion="4" ma:contentTypeDescription="Create a new document." ma:contentTypeScope="" ma:versionID="cc12ab6cb3f5a6939107830367c44bbc">
  <xsd:schema xmlns:xsd="http://www.w3.org/2001/XMLSchema" xmlns:xs="http://www.w3.org/2001/XMLSchema" xmlns:p="http://schemas.microsoft.com/office/2006/metadata/properties" xmlns:ns2="9016439d-1cfc-4e19-b5e7-4cad1ebfc352" targetNamespace="http://schemas.microsoft.com/office/2006/metadata/properties" ma:root="true" ma:fieldsID="1ee68bcff989453da7b170416f43f772" ns2:_="">
    <xsd:import namespace="9016439d-1cfc-4e19-b5e7-4cad1ebfc35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16439d-1cfc-4e19-b5e7-4cad1ebfc3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Y D A A B Q S w M E F A A C A A g A W F w 2 U u n 8 W i q m A A A A + A A A A B I A H A B D b 2 5 m a W c v U G F j a 2 F n Z S 5 4 b W w g o h g A K K A U A A A A A A A A A A A A A A A A A A A A A A A A A A A A h Y 8 x D o I w G E a v Q r r T F s R A y E 8 Z X C U x I R r X p l R o h G J o s d z N w S N 5 B U k U d X P 8 X t 7 w v s f t D v n U t d 5 V D k b 1 O k M B p s i T W v S V 0 n W G R n v y E 5 Q z 2 H F x 5 r X 0 Z l m b d D J V h h p r L y k h z j n s V r g f a h J S G p B j s S 1 F I z u O P r L 6 L / t K G 8 u 1 k I j B 4 R X D Q h w n e B 1 H F E d J A G T B U C j 9 V c K 5 G F M g P x A 2 Y 2 v H Q T K p / X 0 J Z J l A 3 i / Y E 1 B L A w Q U A A I A C A B Y X D Z 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F w 2 U i i K R 7 g O A A A A E Q A A A B M A H A B G b 3 J t d W x h c y 9 T Z W N 0 a W 9 u M S 5 t I K I Y A C i g F A A A A A A A A A A A A A A A A A A A A A A A A A A A A C t O T S 7 J z M 9 T C I b Q h t Y A U E s B A i 0 A F A A C A A g A W F w 2 U u n 8 W i q m A A A A + A A A A B I A A A A A A A A A A A A A A A A A A A A A A E N v b m Z p Z y 9 Q Y W N r Y W d l L n h t b F B L A Q I t A B Q A A g A I A F h c N l I P y u m r p A A A A O k A A A A T A A A A A A A A A A A A A A A A A P I A A A B b Q 2 9 u d G V u d F 9 U e X B l c 1 0 u e G 1 s U E s B A i 0 A F A A C A A g A W F w 2 U 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y M 5 g z r 4 s h M s X 8 s 3 i 3 X y S k A A A A A A g A A A A A A A 2 Y A A M A A A A A Q A A A A L e Z m + q i S W R l E g R w S k o P v w Q A A A A A E g A A A o A A A A B A A A A C 8 o L w Y l J K A d h r V B x I 0 S L E r U A A A A N P f y N j 2 k p z e D O G G m V a n x K n I m I q q F O k i r j 4 I M r 1 N p 9 k x z / w H N w e G g w 5 V 6 T k Z w Z T w + P b 4 t g e N r M A w G R 5 q 2 o 0 n 6 3 J 7 L y g x D s e n 4 Y a 1 g e M Q R a h V F A A A A E 2 M b o N A V I A F q 0 5 E h P W B F b Z i u i S / < / D a t a M a s h u p > 
</file>

<file path=customXml/itemProps1.xml><?xml version="1.0" encoding="utf-8"?>
<ds:datastoreItem xmlns:ds="http://schemas.openxmlformats.org/officeDocument/2006/customXml" ds:itemID="{62AE4E24-3342-4EBF-BABC-AD1BE24CDC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16439d-1cfc-4e19-b5e7-4cad1ebfc3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61C4F9-8670-4C1D-BE7A-222503637971}">
  <ds:schemaRefs>
    <ds:schemaRef ds:uri="http://schemas.microsoft.com/sharepoint/v3/contenttype/forms"/>
  </ds:schemaRefs>
</ds:datastoreItem>
</file>

<file path=customXml/itemProps3.xml><?xml version="1.0" encoding="utf-8"?>
<ds:datastoreItem xmlns:ds="http://schemas.openxmlformats.org/officeDocument/2006/customXml" ds:itemID="{7D9F0515-4446-44D5-8D72-B86E3062791E}">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0455C22-3037-41F3-B806-4763234903B1}">
  <ds:schemaRefs>
    <ds:schemaRef ds:uri="http://schemas.microsoft.com/DataMashup"/>
  </ds:schemaRefs>
</ds:datastoreItem>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Summary</vt:lpstr>
      <vt:lpstr>Lifting Data</vt:lpstr>
      <vt:lpstr>Tables</vt:lpstr>
      <vt:lpstr>Previous Highlights</vt:lpstr>
      <vt:lpstr>Dropdown Options</vt:lpstr>
      <vt:lpstr>Summary!Print_Area</vt:lpstr>
    </vt:vector>
  </TitlesOfParts>
  <Manager/>
  <Company>MMS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mayesm</dc:creator>
  <cp:keywords/>
  <dc:description/>
  <cp:lastModifiedBy>Scroggins, Rachel E</cp:lastModifiedBy>
  <cp:revision/>
  <cp:lastPrinted>2025-04-29T13:35:35Z</cp:lastPrinted>
  <dcterms:created xsi:type="dcterms:W3CDTF">2009-03-13T19:09:18Z</dcterms:created>
  <dcterms:modified xsi:type="dcterms:W3CDTF">2025-06-24T11:21:06Z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0x010100BAC8CFB3EA64BA4AB6CBA63A5E4594A0</vt:lpwstr>
  </property>
</Properties>
</file>