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600" yWindow="120" windowWidth="11400" windowHeight="10005" tabRatio="835" activeTab="3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O3" i="4" l="1"/>
  <c r="A86" i="6"/>
  <c r="A85" i="6"/>
  <c r="A72" i="6"/>
  <c r="AC16" i="6"/>
  <c r="AE10" i="6"/>
  <c r="AC10" i="6"/>
  <c r="AE9" i="6"/>
  <c r="AD9" i="6"/>
  <c r="AC9" i="6"/>
  <c r="C4" i="4"/>
  <c r="I8" i="3"/>
  <c r="C3" i="5"/>
  <c r="K6" i="5"/>
  <c r="K5" i="5"/>
  <c r="K4" i="5"/>
  <c r="K2" i="5"/>
  <c r="K6" i="4"/>
  <c r="K5" i="4"/>
  <c r="K4" i="4"/>
  <c r="K2" i="4"/>
  <c r="I11" i="3"/>
  <c r="I10" i="3"/>
  <c r="I9" i="3"/>
  <c r="I7" i="3"/>
  <c r="A95" i="6"/>
  <c r="A9" i="3" l="1"/>
  <c r="C4" i="5"/>
  <c r="C3" i="4"/>
  <c r="O2" i="4"/>
  <c r="M7" i="3"/>
  <c r="O2" i="5"/>
  <c r="A10" i="3"/>
  <c r="C5" i="5"/>
  <c r="C5" i="4"/>
  <c r="C2" i="5"/>
  <c r="C2" i="4"/>
  <c r="A7" i="3"/>
  <c r="A48" i="6"/>
  <c r="E48" i="6" s="1"/>
  <c r="A37" i="6"/>
  <c r="E37" i="6" s="1"/>
  <c r="A18" i="6"/>
  <c r="E18" i="6" s="1"/>
  <c r="A87" i="6"/>
  <c r="A133" i="6"/>
  <c r="A20" i="6"/>
  <c r="A42" i="6"/>
  <c r="A46" i="6"/>
  <c r="A62" i="6"/>
  <c r="E62" i="6" s="1"/>
  <c r="A73" i="6"/>
  <c r="E73" i="6" s="1"/>
  <c r="A90" i="6"/>
  <c r="E90" i="6" s="1"/>
  <c r="A96" i="6"/>
  <c r="E96" i="6" s="1"/>
  <c r="A101" i="6"/>
  <c r="A113" i="6"/>
  <c r="A130" i="6"/>
  <c r="A47" i="6"/>
  <c r="E47" i="6" s="1"/>
  <c r="A57" i="6"/>
  <c r="A80" i="6"/>
  <c r="E80" i="6" s="1"/>
  <c r="A97" i="6"/>
  <c r="E97" i="6" s="1"/>
  <c r="A119" i="6"/>
  <c r="E119" i="6" s="1"/>
  <c r="A107" i="6"/>
  <c r="A25" i="6"/>
  <c r="A64" i="6"/>
  <c r="A114" i="6"/>
  <c r="E114" i="6" s="1"/>
  <c r="A74" i="6"/>
  <c r="E74" i="6" s="1"/>
  <c r="E130" i="6"/>
  <c r="E133" i="6"/>
  <c r="E101" i="6"/>
  <c r="E86" i="6"/>
  <c r="E95" i="6"/>
  <c r="E72" i="6"/>
  <c r="E64" i="6"/>
  <c r="E85" i="6"/>
  <c r="E42" i="6"/>
  <c r="E25" i="6"/>
  <c r="E20" i="6"/>
  <c r="A39" i="6"/>
  <c r="E39" i="6" s="1"/>
  <c r="A26" i="6"/>
  <c r="A30" i="6"/>
  <c r="E30" i="6" s="1"/>
  <c r="A103" i="6"/>
  <c r="E103" i="6" s="1"/>
  <c r="A126" i="6"/>
  <c r="E126" i="6" s="1"/>
  <c r="A82" i="6"/>
  <c r="A56" i="6"/>
  <c r="A36" i="6"/>
  <c r="A66" i="6"/>
  <c r="A71" i="6"/>
  <c r="A93" i="6"/>
  <c r="A110" i="6"/>
  <c r="E110" i="6" s="1"/>
  <c r="A122" i="6"/>
  <c r="E122" i="6" s="1"/>
  <c r="A128" i="6"/>
  <c r="E128" i="6" s="1"/>
  <c r="A129" i="6"/>
  <c r="A23" i="6"/>
  <c r="A32" i="6"/>
  <c r="A55" i="6"/>
  <c r="A94" i="6"/>
  <c r="N86" i="6"/>
  <c r="P86" i="6" s="1"/>
  <c r="L86" i="6"/>
  <c r="O86" i="6" s="1"/>
  <c r="M86" i="6"/>
  <c r="A28" i="6"/>
  <c r="E28" i="6" s="1"/>
  <c r="A33" i="6"/>
  <c r="A41" i="6"/>
  <c r="E41" i="6" s="1"/>
  <c r="A61" i="6"/>
  <c r="E61" i="6" s="1"/>
  <c r="A78" i="6"/>
  <c r="E78" i="6" s="1"/>
  <c r="A112" i="6"/>
  <c r="E112" i="6" s="1"/>
  <c r="A135" i="6"/>
  <c r="A21" i="6"/>
  <c r="E21" i="6" s="1"/>
  <c r="A34" i="6"/>
  <c r="E34" i="6" s="1"/>
  <c r="A49" i="6"/>
  <c r="E49" i="6" s="1"/>
  <c r="A58" i="6"/>
  <c r="E58" i="6" s="1"/>
  <c r="A65" i="6"/>
  <c r="A81" i="6"/>
  <c r="E81" i="6" s="1"/>
  <c r="A106" i="6"/>
  <c r="A22" i="6"/>
  <c r="E22" i="6" s="1"/>
  <c r="A45" i="6"/>
  <c r="E45" i="6" s="1"/>
  <c r="A70" i="6"/>
  <c r="M72" i="6"/>
  <c r="N72" i="6"/>
  <c r="P72" i="6" s="1"/>
  <c r="L72" i="6"/>
  <c r="O72" i="6" s="1"/>
  <c r="L85" i="6"/>
  <c r="O85" i="6" s="1"/>
  <c r="M85" i="6"/>
  <c r="N85" i="6"/>
  <c r="P85" i="6" s="1"/>
  <c r="A83" i="6"/>
  <c r="A115" i="6"/>
  <c r="E115" i="6" s="1"/>
  <c r="M8" i="3"/>
  <c r="A27" i="6"/>
  <c r="E27" i="6" s="1"/>
  <c r="A35" i="6"/>
  <c r="E35" i="6" s="1"/>
  <c r="A59" i="6"/>
  <c r="E59" i="6" s="1"/>
  <c r="A63" i="6"/>
  <c r="E63" i="6" s="1"/>
  <c r="A131" i="6"/>
  <c r="E131" i="6" s="1"/>
  <c r="A134" i="6"/>
  <c r="O3" i="5"/>
  <c r="A91" i="6"/>
  <c r="E91" i="6" s="1"/>
  <c r="A76" i="6"/>
  <c r="A92" i="6"/>
  <c r="E92" i="6" s="1"/>
  <c r="A108" i="6"/>
  <c r="A124" i="6"/>
  <c r="A89" i="6"/>
  <c r="E89" i="6" s="1"/>
  <c r="A31" i="6"/>
  <c r="E31" i="6" s="1"/>
  <c r="A53" i="6"/>
  <c r="A60" i="6"/>
  <c r="E60" i="6" s="1"/>
  <c r="A69" i="6"/>
  <c r="E69" i="6" s="1"/>
  <c r="A127" i="6"/>
  <c r="E127" i="6" s="1"/>
  <c r="A19" i="6"/>
  <c r="A40" i="6"/>
  <c r="A117" i="6"/>
  <c r="A50" i="6"/>
  <c r="E50" i="6" s="1"/>
  <c r="A98" i="6"/>
  <c r="E98" i="6" s="1"/>
  <c r="A121" i="6"/>
  <c r="E121" i="6" s="1"/>
  <c r="A44" i="6"/>
  <c r="E44" i="6" s="1"/>
  <c r="A29" i="6"/>
  <c r="K3" i="4"/>
  <c r="K3" i="5"/>
  <c r="A105" i="6"/>
  <c r="E105" i="6" s="1"/>
  <c r="A51" i="6"/>
  <c r="E51" i="6" s="1"/>
  <c r="A77" i="6"/>
  <c r="E77" i="6" s="1"/>
  <c r="A24" i="6"/>
  <c r="A52" i="6"/>
  <c r="E52" i="6" s="1"/>
  <c r="A68" i="6"/>
  <c r="E68" i="6" s="1"/>
  <c r="A84" i="6"/>
  <c r="E84" i="6" s="1"/>
  <c r="A100" i="6"/>
  <c r="E100" i="6" s="1"/>
  <c r="A109" i="6"/>
  <c r="E109" i="6" s="1"/>
  <c r="A116" i="6"/>
  <c r="E116" i="6" s="1"/>
  <c r="A125" i="6"/>
  <c r="A132" i="6"/>
  <c r="E132" i="6" s="1"/>
  <c r="A75" i="6"/>
  <c r="E75" i="6" s="1"/>
  <c r="A111" i="6"/>
  <c r="A38" i="6"/>
  <c r="E38" i="6" s="1"/>
  <c r="A54" i="6"/>
  <c r="E54" i="6" s="1"/>
  <c r="A79" i="6"/>
  <c r="E79" i="6" s="1"/>
  <c r="A88" i="6"/>
  <c r="E88" i="6" s="1"/>
  <c r="N95" i="6"/>
  <c r="P95" i="6" s="1"/>
  <c r="M95" i="6"/>
  <c r="L95" i="6"/>
  <c r="O95" i="6" s="1"/>
  <c r="A102" i="6"/>
  <c r="A104" i="6"/>
  <c r="E104" i="6" s="1"/>
  <c r="A118" i="6"/>
  <c r="A120" i="6"/>
  <c r="E120" i="6" s="1"/>
  <c r="A136" i="6"/>
  <c r="E136" i="6" s="1"/>
  <c r="A43" i="6"/>
  <c r="A67" i="6"/>
  <c r="A123" i="6"/>
  <c r="A99" i="6"/>
  <c r="E99" i="6" s="1"/>
  <c r="F112" i="6" l="1"/>
  <c r="F74" i="6"/>
  <c r="I75" i="6"/>
  <c r="I38" i="6"/>
  <c r="F37" i="6"/>
  <c r="I116" i="6"/>
  <c r="F115" i="6"/>
  <c r="F54" i="6"/>
  <c r="F109" i="6"/>
  <c r="I110" i="6"/>
  <c r="I128" i="6"/>
  <c r="F127" i="6"/>
  <c r="F39" i="6"/>
  <c r="AN24" i="6"/>
  <c r="I121" i="6"/>
  <c r="AN11" i="6"/>
  <c r="F120" i="6"/>
  <c r="I50" i="6"/>
  <c r="F49" i="6"/>
  <c r="I100" i="6"/>
  <c r="F99" i="6"/>
  <c r="AN14" i="6"/>
  <c r="F128" i="6"/>
  <c r="F73" i="6"/>
  <c r="I74" i="6"/>
  <c r="AN18" i="6"/>
  <c r="F116" i="6"/>
  <c r="I45" i="6"/>
  <c r="F44" i="6"/>
  <c r="I35" i="6"/>
  <c r="F34" i="6"/>
  <c r="I78" i="6"/>
  <c r="F77" i="6"/>
  <c r="F31" i="6"/>
  <c r="F35" i="6"/>
  <c r="I115" i="6"/>
  <c r="F114" i="6"/>
  <c r="I63" i="6"/>
  <c r="F62" i="6"/>
  <c r="F104" i="6"/>
  <c r="I105" i="6"/>
  <c r="F132" i="6"/>
  <c r="I133" i="6"/>
  <c r="F84" i="6"/>
  <c r="I85" i="6"/>
  <c r="I122" i="6"/>
  <c r="F121" i="6"/>
  <c r="F131" i="6"/>
  <c r="I132" i="6"/>
  <c r="I28" i="6"/>
  <c r="F27" i="6"/>
  <c r="F22" i="6"/>
  <c r="I62" i="6"/>
  <c r="F61" i="6"/>
  <c r="N24" i="6"/>
  <c r="P24" i="6" s="1"/>
  <c r="M24" i="6"/>
  <c r="L24" i="6"/>
  <c r="O24" i="6" s="1"/>
  <c r="N134" i="6"/>
  <c r="P134" i="6" s="1"/>
  <c r="M134" i="6"/>
  <c r="L134" i="6"/>
  <c r="O134" i="6" s="1"/>
  <c r="M106" i="6"/>
  <c r="N106" i="6"/>
  <c r="P106" i="6" s="1"/>
  <c r="L106" i="6"/>
  <c r="O106" i="6" s="1"/>
  <c r="L33" i="6"/>
  <c r="O33" i="6" s="1"/>
  <c r="N33" i="6"/>
  <c r="P33" i="6" s="1"/>
  <c r="M33" i="6"/>
  <c r="L93" i="6"/>
  <c r="O93" i="6" s="1"/>
  <c r="N93" i="6"/>
  <c r="P93" i="6" s="1"/>
  <c r="M93" i="6"/>
  <c r="F45" i="6"/>
  <c r="F92" i="6"/>
  <c r="F47" i="6"/>
  <c r="AN22" i="6"/>
  <c r="I48" i="6"/>
  <c r="I104" i="6"/>
  <c r="F103" i="6"/>
  <c r="N107" i="6"/>
  <c r="P107" i="6" s="1"/>
  <c r="M107" i="6"/>
  <c r="L107" i="6"/>
  <c r="O107" i="6" s="1"/>
  <c r="L57" i="6"/>
  <c r="O57" i="6" s="1"/>
  <c r="M57" i="6"/>
  <c r="N57" i="6"/>
  <c r="P57" i="6" s="1"/>
  <c r="N118" i="6"/>
  <c r="P118" i="6" s="1"/>
  <c r="L118" i="6"/>
  <c r="O118" i="6" s="1"/>
  <c r="M118" i="6"/>
  <c r="N111" i="6"/>
  <c r="P111" i="6" s="1"/>
  <c r="L111" i="6"/>
  <c r="O111" i="6" s="1"/>
  <c r="M111" i="6"/>
  <c r="M125" i="6"/>
  <c r="L125" i="6"/>
  <c r="O125" i="6" s="1"/>
  <c r="N125" i="6"/>
  <c r="P125" i="6" s="1"/>
  <c r="L69" i="6"/>
  <c r="O69" i="6" s="1"/>
  <c r="N69" i="6"/>
  <c r="P69" i="6" s="1"/>
  <c r="M69" i="6"/>
  <c r="M108" i="6"/>
  <c r="N108" i="6"/>
  <c r="P108" i="6" s="1"/>
  <c r="L108" i="6"/>
  <c r="O108" i="6" s="1"/>
  <c r="M76" i="6"/>
  <c r="N76" i="6"/>
  <c r="P76" i="6" s="1"/>
  <c r="L76" i="6"/>
  <c r="O76" i="6" s="1"/>
  <c r="L66" i="6"/>
  <c r="O66" i="6" s="1"/>
  <c r="N66" i="6"/>
  <c r="P66" i="6" s="1"/>
  <c r="M66" i="6"/>
  <c r="M82" i="6"/>
  <c r="N82" i="6"/>
  <c r="P82" i="6" s="1"/>
  <c r="L82" i="6"/>
  <c r="O82" i="6" s="1"/>
  <c r="L26" i="6"/>
  <c r="O26" i="6" s="1"/>
  <c r="N26" i="6"/>
  <c r="P26" i="6" s="1"/>
  <c r="M26" i="6"/>
  <c r="I18" i="6"/>
  <c r="AN27" i="6"/>
  <c r="F18" i="6"/>
  <c r="F90" i="6"/>
  <c r="I91" i="6"/>
  <c r="F28" i="6"/>
  <c r="F79" i="6"/>
  <c r="I80" i="6"/>
  <c r="I59" i="6"/>
  <c r="F58" i="6"/>
  <c r="I79" i="6"/>
  <c r="F78" i="6"/>
  <c r="E108" i="6"/>
  <c r="F86" i="6"/>
  <c r="F98" i="6"/>
  <c r="I99" i="6"/>
  <c r="F91" i="6"/>
  <c r="AN16" i="6"/>
  <c r="I92" i="6"/>
  <c r="F136" i="6"/>
  <c r="F126" i="6"/>
  <c r="I127" i="6"/>
  <c r="M96" i="6"/>
  <c r="N96" i="6"/>
  <c r="P96" i="6" s="1"/>
  <c r="L96" i="6"/>
  <c r="O96" i="6" s="1"/>
  <c r="L46" i="6"/>
  <c r="O46" i="6" s="1"/>
  <c r="M46" i="6"/>
  <c r="N46" i="6"/>
  <c r="P46" i="6" s="1"/>
  <c r="M87" i="6"/>
  <c r="L87" i="6"/>
  <c r="O87" i="6" s="1"/>
  <c r="N87" i="6"/>
  <c r="P87" i="6" s="1"/>
  <c r="M123" i="6"/>
  <c r="N123" i="6"/>
  <c r="P123" i="6" s="1"/>
  <c r="L123" i="6"/>
  <c r="O123" i="6" s="1"/>
  <c r="M79" i="6"/>
  <c r="N79" i="6"/>
  <c r="P79" i="6" s="1"/>
  <c r="L79" i="6"/>
  <c r="O79" i="6" s="1"/>
  <c r="N100" i="6"/>
  <c r="P100" i="6" s="1"/>
  <c r="M100" i="6"/>
  <c r="L100" i="6"/>
  <c r="O100" i="6" s="1"/>
  <c r="N68" i="6"/>
  <c r="P68" i="6" s="1"/>
  <c r="M68" i="6"/>
  <c r="L68" i="6"/>
  <c r="O68" i="6" s="1"/>
  <c r="L105" i="6"/>
  <c r="O105" i="6" s="1"/>
  <c r="N105" i="6"/>
  <c r="P105" i="6" s="1"/>
  <c r="M105" i="6"/>
  <c r="L29" i="6"/>
  <c r="O29" i="6" s="1"/>
  <c r="M29" i="6"/>
  <c r="N29" i="6"/>
  <c r="P29" i="6" s="1"/>
  <c r="E29" i="6"/>
  <c r="M50" i="6"/>
  <c r="N50" i="6"/>
  <c r="P50" i="6" s="1"/>
  <c r="L50" i="6"/>
  <c r="O50" i="6" s="1"/>
  <c r="N91" i="6"/>
  <c r="P91" i="6" s="1"/>
  <c r="L91" i="6"/>
  <c r="O91" i="6" s="1"/>
  <c r="M91" i="6"/>
  <c r="N59" i="6"/>
  <c r="P59" i="6" s="1"/>
  <c r="L59" i="6"/>
  <c r="O59" i="6" s="1"/>
  <c r="M59" i="6"/>
  <c r="N83" i="6"/>
  <c r="P83" i="6" s="1"/>
  <c r="L83" i="6"/>
  <c r="O83" i="6" s="1"/>
  <c r="M83" i="6"/>
  <c r="N135" i="6"/>
  <c r="P135" i="6" s="1"/>
  <c r="M135" i="6"/>
  <c r="L135" i="6"/>
  <c r="O135" i="6" s="1"/>
  <c r="L41" i="6"/>
  <c r="O41" i="6" s="1"/>
  <c r="N41" i="6"/>
  <c r="P41" i="6" s="1"/>
  <c r="M41" i="6"/>
  <c r="N23" i="6"/>
  <c r="P23" i="6" s="1"/>
  <c r="M23" i="6"/>
  <c r="L23" i="6"/>
  <c r="O23" i="6" s="1"/>
  <c r="L110" i="6"/>
  <c r="O110" i="6" s="1"/>
  <c r="N110" i="6"/>
  <c r="P110" i="6" s="1"/>
  <c r="M110" i="6"/>
  <c r="L36" i="6"/>
  <c r="O36" i="6" s="1"/>
  <c r="M36" i="6"/>
  <c r="N36" i="6"/>
  <c r="P36" i="6" s="1"/>
  <c r="E36" i="6"/>
  <c r="I36" i="6" s="1"/>
  <c r="E23" i="6"/>
  <c r="E26" i="6"/>
  <c r="I26" i="6" s="1"/>
  <c r="E46" i="6"/>
  <c r="I46" i="6" s="1"/>
  <c r="E87" i="6"/>
  <c r="I87" i="6" s="1"/>
  <c r="I61" i="6"/>
  <c r="F60" i="6"/>
  <c r="E82" i="6"/>
  <c r="E93" i="6"/>
  <c r="L25" i="6"/>
  <c r="O25" i="6" s="1"/>
  <c r="N25" i="6"/>
  <c r="P25" i="6" s="1"/>
  <c r="M25" i="6"/>
  <c r="M80" i="6"/>
  <c r="N80" i="6"/>
  <c r="P80" i="6" s="1"/>
  <c r="L80" i="6"/>
  <c r="O80" i="6" s="1"/>
  <c r="N136" i="6"/>
  <c r="P136" i="6" s="1"/>
  <c r="M136" i="6"/>
  <c r="L136" i="6"/>
  <c r="O136" i="6" s="1"/>
  <c r="L38" i="6"/>
  <c r="O38" i="6" s="1"/>
  <c r="M38" i="6"/>
  <c r="N38" i="6"/>
  <c r="P38" i="6" s="1"/>
  <c r="N75" i="6"/>
  <c r="P75" i="6" s="1"/>
  <c r="M75" i="6"/>
  <c r="L75" i="6"/>
  <c r="O75" i="6" s="1"/>
  <c r="M60" i="6"/>
  <c r="L60" i="6"/>
  <c r="O60" i="6" s="1"/>
  <c r="N60" i="6"/>
  <c r="P60" i="6" s="1"/>
  <c r="M58" i="6"/>
  <c r="L58" i="6"/>
  <c r="O58" i="6" s="1"/>
  <c r="N58" i="6"/>
  <c r="P58" i="6" s="1"/>
  <c r="N126" i="6"/>
  <c r="P126" i="6" s="1"/>
  <c r="M126" i="6"/>
  <c r="L126" i="6"/>
  <c r="O126" i="6" s="1"/>
  <c r="E118" i="6"/>
  <c r="E123" i="6"/>
  <c r="I123" i="6" s="1"/>
  <c r="E135" i="6"/>
  <c r="N130" i="6"/>
  <c r="P130" i="6" s="1"/>
  <c r="L130" i="6"/>
  <c r="O130" i="6" s="1"/>
  <c r="M130" i="6"/>
  <c r="N90" i="6"/>
  <c r="P90" i="6" s="1"/>
  <c r="M90" i="6"/>
  <c r="L90" i="6"/>
  <c r="O90" i="6" s="1"/>
  <c r="L42" i="6"/>
  <c r="O42" i="6" s="1"/>
  <c r="N42" i="6"/>
  <c r="P42" i="6" s="1"/>
  <c r="M42" i="6"/>
  <c r="M18" i="6"/>
  <c r="N18" i="6"/>
  <c r="P18" i="6" s="1"/>
  <c r="L18" i="6"/>
  <c r="O18" i="6" s="1"/>
  <c r="L44" i="6"/>
  <c r="O44" i="6" s="1"/>
  <c r="M44" i="6"/>
  <c r="N44" i="6"/>
  <c r="P44" i="6" s="1"/>
  <c r="N117" i="6"/>
  <c r="P117" i="6" s="1"/>
  <c r="M117" i="6"/>
  <c r="L117" i="6"/>
  <c r="O117" i="6" s="1"/>
  <c r="M70" i="6"/>
  <c r="L70" i="6"/>
  <c r="O70" i="6" s="1"/>
  <c r="N70" i="6"/>
  <c r="P70" i="6" s="1"/>
  <c r="I39" i="6"/>
  <c r="F38" i="6"/>
  <c r="F88" i="6"/>
  <c r="I89" i="6"/>
  <c r="F51" i="6"/>
  <c r="I52" i="6"/>
  <c r="N67" i="6"/>
  <c r="P67" i="6" s="1"/>
  <c r="L67" i="6"/>
  <c r="O67" i="6" s="1"/>
  <c r="M67" i="6"/>
  <c r="L40" i="6"/>
  <c r="O40" i="6" s="1"/>
  <c r="N40" i="6"/>
  <c r="P40" i="6" s="1"/>
  <c r="M40" i="6"/>
  <c r="L31" i="6"/>
  <c r="O31" i="6" s="1"/>
  <c r="N31" i="6"/>
  <c r="P31" i="6" s="1"/>
  <c r="M31" i="6"/>
  <c r="M92" i="6"/>
  <c r="L92" i="6"/>
  <c r="O92" i="6" s="1"/>
  <c r="N92" i="6"/>
  <c r="P92" i="6" s="1"/>
  <c r="N103" i="6"/>
  <c r="P103" i="6" s="1"/>
  <c r="L103" i="6"/>
  <c r="O103" i="6" s="1"/>
  <c r="M103" i="6"/>
  <c r="L39" i="6"/>
  <c r="O39" i="6" s="1"/>
  <c r="N39" i="6"/>
  <c r="P39" i="6" s="1"/>
  <c r="M39" i="6"/>
  <c r="AN26" i="6"/>
  <c r="I22" i="6"/>
  <c r="F21" i="6"/>
  <c r="E125" i="6"/>
  <c r="F110" i="6"/>
  <c r="L113" i="6"/>
  <c r="O113" i="6" s="1"/>
  <c r="M113" i="6"/>
  <c r="N113" i="6"/>
  <c r="P113" i="6" s="1"/>
  <c r="N73" i="6"/>
  <c r="P73" i="6" s="1"/>
  <c r="M73" i="6"/>
  <c r="L73" i="6"/>
  <c r="O73" i="6" s="1"/>
  <c r="L84" i="6"/>
  <c r="O84" i="6" s="1"/>
  <c r="M84" i="6"/>
  <c r="N84" i="6"/>
  <c r="P84" i="6" s="1"/>
  <c r="L121" i="6"/>
  <c r="O121" i="6" s="1"/>
  <c r="M121" i="6"/>
  <c r="N121" i="6"/>
  <c r="P121" i="6" s="1"/>
  <c r="M19" i="6"/>
  <c r="L19" i="6"/>
  <c r="O19" i="6" s="1"/>
  <c r="N19" i="6"/>
  <c r="P19" i="6" s="1"/>
  <c r="N131" i="6"/>
  <c r="P131" i="6" s="1"/>
  <c r="L131" i="6"/>
  <c r="O131" i="6" s="1"/>
  <c r="M131" i="6"/>
  <c r="M27" i="6"/>
  <c r="L27" i="6"/>
  <c r="O27" i="6" s="1"/>
  <c r="N27" i="6"/>
  <c r="P27" i="6" s="1"/>
  <c r="L45" i="6"/>
  <c r="O45" i="6" s="1"/>
  <c r="N45" i="6"/>
  <c r="P45" i="6" s="1"/>
  <c r="M45" i="6"/>
  <c r="M81" i="6"/>
  <c r="N81" i="6"/>
  <c r="P81" i="6" s="1"/>
  <c r="L81" i="6"/>
  <c r="O81" i="6" s="1"/>
  <c r="L34" i="6"/>
  <c r="O34" i="6" s="1"/>
  <c r="N34" i="6"/>
  <c r="P34" i="6" s="1"/>
  <c r="M34" i="6"/>
  <c r="M78" i="6"/>
  <c r="N78" i="6"/>
  <c r="P78" i="6" s="1"/>
  <c r="L78" i="6"/>
  <c r="O78" i="6" s="1"/>
  <c r="L28" i="6"/>
  <c r="O28" i="6" s="1"/>
  <c r="M28" i="6"/>
  <c r="N28" i="6"/>
  <c r="P28" i="6" s="1"/>
  <c r="M55" i="6"/>
  <c r="L55" i="6"/>
  <c r="O55" i="6" s="1"/>
  <c r="N55" i="6"/>
  <c r="P55" i="6" s="1"/>
  <c r="N128" i="6"/>
  <c r="P128" i="6" s="1"/>
  <c r="M128" i="6"/>
  <c r="L128" i="6"/>
  <c r="O128" i="6" s="1"/>
  <c r="L71" i="6"/>
  <c r="O71" i="6" s="1"/>
  <c r="N71" i="6"/>
  <c r="P71" i="6" s="1"/>
  <c r="M71" i="6"/>
  <c r="M56" i="6"/>
  <c r="L56" i="6"/>
  <c r="O56" i="6" s="1"/>
  <c r="N56" i="6"/>
  <c r="P56" i="6" s="1"/>
  <c r="F25" i="6"/>
  <c r="F85" i="6"/>
  <c r="I86" i="6"/>
  <c r="F48" i="6"/>
  <c r="I49" i="6"/>
  <c r="I101" i="6"/>
  <c r="F100" i="6"/>
  <c r="F30" i="6"/>
  <c r="I31" i="6"/>
  <c r="F105" i="6"/>
  <c r="E70" i="6"/>
  <c r="I70" i="6" s="1"/>
  <c r="I96" i="6"/>
  <c r="F95" i="6"/>
  <c r="AN15" i="6"/>
  <c r="E56" i="6"/>
  <c r="E67" i="6"/>
  <c r="F119" i="6"/>
  <c r="I120" i="6"/>
  <c r="M114" i="6"/>
  <c r="L114" i="6"/>
  <c r="O114" i="6" s="1"/>
  <c r="N114" i="6"/>
  <c r="P114" i="6" s="1"/>
  <c r="N119" i="6"/>
  <c r="P119" i="6" s="1"/>
  <c r="L119" i="6"/>
  <c r="O119" i="6" s="1"/>
  <c r="M119" i="6"/>
  <c r="L47" i="6"/>
  <c r="O47" i="6" s="1"/>
  <c r="N47" i="6"/>
  <c r="P47" i="6" s="1"/>
  <c r="M47" i="6"/>
  <c r="M116" i="6"/>
  <c r="N116" i="6"/>
  <c r="P116" i="6" s="1"/>
  <c r="L116" i="6"/>
  <c r="O116" i="6" s="1"/>
  <c r="N115" i="6"/>
  <c r="P115" i="6" s="1"/>
  <c r="M115" i="6"/>
  <c r="L115" i="6"/>
  <c r="O115" i="6" s="1"/>
  <c r="M49" i="6"/>
  <c r="L49" i="6"/>
  <c r="O49" i="6" s="1"/>
  <c r="N49" i="6"/>
  <c r="P49" i="6" s="1"/>
  <c r="L94" i="6"/>
  <c r="O94" i="6" s="1"/>
  <c r="N94" i="6"/>
  <c r="P94" i="6" s="1"/>
  <c r="M94" i="6"/>
  <c r="I42" i="6"/>
  <c r="F41" i="6"/>
  <c r="I69" i="6"/>
  <c r="F68" i="6"/>
  <c r="AN19" i="6"/>
  <c r="F122" i="6"/>
  <c r="L77" i="6"/>
  <c r="M77" i="6"/>
  <c r="N77" i="6"/>
  <c r="P77" i="6" s="1"/>
  <c r="M124" i="6"/>
  <c r="N124" i="6"/>
  <c r="P124" i="6" s="1"/>
  <c r="L124" i="6"/>
  <c r="O124" i="6" s="1"/>
  <c r="L35" i="6"/>
  <c r="O35" i="6" s="1"/>
  <c r="N35" i="6"/>
  <c r="P35" i="6" s="1"/>
  <c r="M35" i="6"/>
  <c r="F81" i="6"/>
  <c r="AN17" i="6"/>
  <c r="I82" i="6"/>
  <c r="AN20" i="6"/>
  <c r="F64" i="6"/>
  <c r="F89" i="6"/>
  <c r="I90" i="6"/>
  <c r="F59" i="6"/>
  <c r="I60" i="6"/>
  <c r="L37" i="6"/>
  <c r="O37" i="6" s="1"/>
  <c r="N37" i="6"/>
  <c r="P37" i="6" s="1"/>
  <c r="M37" i="6"/>
  <c r="N132" i="6"/>
  <c r="P132" i="6" s="1"/>
  <c r="M132" i="6"/>
  <c r="L132" i="6"/>
  <c r="O132" i="6" s="1"/>
  <c r="L120" i="6"/>
  <c r="O120" i="6" s="1"/>
  <c r="N120" i="6"/>
  <c r="P120" i="6" s="1"/>
  <c r="M120" i="6"/>
  <c r="N102" i="6"/>
  <c r="P102" i="6" s="1"/>
  <c r="M102" i="6"/>
  <c r="L102" i="6"/>
  <c r="O102" i="6" s="1"/>
  <c r="M88" i="6"/>
  <c r="N88" i="6"/>
  <c r="P88" i="6" s="1"/>
  <c r="L88" i="6"/>
  <c r="O88" i="6" s="1"/>
  <c r="M54" i="6"/>
  <c r="L54" i="6"/>
  <c r="O54" i="6" s="1"/>
  <c r="N54" i="6"/>
  <c r="P54" i="6" s="1"/>
  <c r="N51" i="6"/>
  <c r="P51" i="6" s="1"/>
  <c r="M51" i="6"/>
  <c r="L51" i="6"/>
  <c r="O51" i="6" s="1"/>
  <c r="E113" i="6"/>
  <c r="F42" i="6"/>
  <c r="AN23" i="6"/>
  <c r="E102" i="6"/>
  <c r="I102" i="6" s="1"/>
  <c r="I51" i="6"/>
  <c r="F50" i="6"/>
  <c r="E55" i="6"/>
  <c r="I55" i="6" s="1"/>
  <c r="E33" i="6"/>
  <c r="E40" i="6"/>
  <c r="E106" i="6"/>
  <c r="I106" i="6" s="1"/>
  <c r="E71" i="6"/>
  <c r="F97" i="6"/>
  <c r="I98" i="6"/>
  <c r="E66" i="6"/>
  <c r="E117" i="6"/>
  <c r="I117" i="6" s="1"/>
  <c r="F75" i="6"/>
  <c r="F133" i="6"/>
  <c r="AN9" i="6"/>
  <c r="L101" i="6"/>
  <c r="O101" i="6" s="1"/>
  <c r="N101" i="6"/>
  <c r="P101" i="6" s="1"/>
  <c r="M101" i="6"/>
  <c r="L62" i="6"/>
  <c r="O62" i="6" s="1"/>
  <c r="N62" i="6"/>
  <c r="P62" i="6" s="1"/>
  <c r="M62" i="6"/>
  <c r="N133" i="6"/>
  <c r="P133" i="6" s="1"/>
  <c r="L133" i="6"/>
  <c r="O133" i="6" s="1"/>
  <c r="M133" i="6"/>
  <c r="M48" i="6"/>
  <c r="N48" i="6"/>
  <c r="P48" i="6" s="1"/>
  <c r="L48" i="6"/>
  <c r="O48" i="6" s="1"/>
  <c r="L112" i="6"/>
  <c r="O112" i="6" s="1"/>
  <c r="N112" i="6"/>
  <c r="P112" i="6" s="1"/>
  <c r="M112" i="6"/>
  <c r="N129" i="6"/>
  <c r="P129" i="6" s="1"/>
  <c r="L129" i="6"/>
  <c r="O129" i="6" s="1"/>
  <c r="M129" i="6"/>
  <c r="F20" i="6"/>
  <c r="I21" i="6"/>
  <c r="I64" i="6"/>
  <c r="F63" i="6"/>
  <c r="F80" i="6"/>
  <c r="I81" i="6"/>
  <c r="E94" i="6"/>
  <c r="L74" i="6"/>
  <c r="O74" i="6" s="1"/>
  <c r="N74" i="6"/>
  <c r="P74" i="6" s="1"/>
  <c r="M74" i="6"/>
  <c r="N104" i="6"/>
  <c r="P104" i="6" s="1"/>
  <c r="M104" i="6"/>
  <c r="L104" i="6"/>
  <c r="O104" i="6" s="1"/>
  <c r="L53" i="6"/>
  <c r="O53" i="6" s="1"/>
  <c r="N53" i="6"/>
  <c r="P53" i="6" s="1"/>
  <c r="M53" i="6"/>
  <c r="F96" i="6"/>
  <c r="I97" i="6"/>
  <c r="F52" i="6"/>
  <c r="F69" i="6"/>
  <c r="F101" i="6"/>
  <c r="E111" i="6"/>
  <c r="L20" i="6"/>
  <c r="O20" i="6" s="1"/>
  <c r="N20" i="6"/>
  <c r="P20" i="6" s="1"/>
  <c r="M20" i="6"/>
  <c r="L43" i="6"/>
  <c r="O43" i="6" s="1"/>
  <c r="N43" i="6"/>
  <c r="P43" i="6" s="1"/>
  <c r="M43" i="6"/>
  <c r="N109" i="6"/>
  <c r="P109" i="6" s="1"/>
  <c r="M109" i="6"/>
  <c r="L109" i="6"/>
  <c r="O109" i="6" s="1"/>
  <c r="M52" i="6"/>
  <c r="L52" i="6"/>
  <c r="O52" i="6" s="1"/>
  <c r="N52" i="6"/>
  <c r="P52" i="6" s="1"/>
  <c r="N127" i="6"/>
  <c r="P127" i="6" s="1"/>
  <c r="M127" i="6"/>
  <c r="L127" i="6"/>
  <c r="O127" i="6" s="1"/>
  <c r="N99" i="6"/>
  <c r="P99" i="6" s="1"/>
  <c r="L99" i="6"/>
  <c r="O99" i="6" s="1"/>
  <c r="M99" i="6"/>
  <c r="N98" i="6"/>
  <c r="P98" i="6" s="1"/>
  <c r="L98" i="6"/>
  <c r="O98" i="6" s="1"/>
  <c r="M98" i="6"/>
  <c r="N89" i="6"/>
  <c r="P89" i="6" s="1"/>
  <c r="M89" i="6"/>
  <c r="L89" i="6"/>
  <c r="O89" i="6" s="1"/>
  <c r="N63" i="6"/>
  <c r="P63" i="6" s="1"/>
  <c r="L63" i="6"/>
  <c r="O63" i="6" s="1"/>
  <c r="M63" i="6"/>
  <c r="L22" i="6"/>
  <c r="O22" i="6" s="1"/>
  <c r="N22" i="6"/>
  <c r="P22" i="6" s="1"/>
  <c r="M22" i="6"/>
  <c r="L65" i="6"/>
  <c r="O65" i="6" s="1"/>
  <c r="N65" i="6"/>
  <c r="P65" i="6" s="1"/>
  <c r="M65" i="6"/>
  <c r="N21" i="6"/>
  <c r="P21" i="6" s="1"/>
  <c r="M21" i="6"/>
  <c r="L21" i="6"/>
  <c r="O21" i="6" s="1"/>
  <c r="L61" i="6"/>
  <c r="O61" i="6" s="1"/>
  <c r="M61" i="6"/>
  <c r="N61" i="6"/>
  <c r="P61" i="6" s="1"/>
  <c r="L32" i="6"/>
  <c r="O32" i="6" s="1"/>
  <c r="N32" i="6"/>
  <c r="P32" i="6" s="1"/>
  <c r="M32" i="6"/>
  <c r="L122" i="6"/>
  <c r="O122" i="6" s="1"/>
  <c r="M122" i="6"/>
  <c r="N122" i="6"/>
  <c r="P122" i="6" s="1"/>
  <c r="L30" i="6"/>
  <c r="O30" i="6" s="1"/>
  <c r="N30" i="6"/>
  <c r="P30" i="6" s="1"/>
  <c r="M30" i="6"/>
  <c r="E32" i="6"/>
  <c r="E65" i="6"/>
  <c r="E24" i="6"/>
  <c r="E53" i="6"/>
  <c r="E57" i="6"/>
  <c r="E43" i="6"/>
  <c r="I43" i="6" s="1"/>
  <c r="E134" i="6"/>
  <c r="I134" i="6" s="1"/>
  <c r="E107" i="6"/>
  <c r="I73" i="6"/>
  <c r="F72" i="6"/>
  <c r="E19" i="6"/>
  <c r="E76" i="6"/>
  <c r="I76" i="6" s="1"/>
  <c r="E124" i="6"/>
  <c r="E83" i="6"/>
  <c r="E129" i="6"/>
  <c r="I129" i="6" s="1"/>
  <c r="F130" i="6"/>
  <c r="I131" i="6"/>
  <c r="M64" i="6"/>
  <c r="L64" i="6"/>
  <c r="O64" i="6" s="1"/>
  <c r="N64" i="6"/>
  <c r="P64" i="6" s="1"/>
  <c r="M97" i="6"/>
  <c r="N97" i="6"/>
  <c r="P97" i="6" s="1"/>
  <c r="L97" i="6"/>
  <c r="O97" i="6" s="1"/>
  <c r="I112" i="6" l="1"/>
  <c r="F111" i="6"/>
  <c r="F93" i="6"/>
  <c r="I94" i="6"/>
  <c r="I24" i="6"/>
  <c r="F23" i="6"/>
  <c r="I66" i="6"/>
  <c r="F65" i="6"/>
  <c r="I95" i="6"/>
  <c r="F94" i="6"/>
  <c r="F40" i="6"/>
  <c r="I41" i="6"/>
  <c r="I65" i="6"/>
  <c r="I126" i="6"/>
  <c r="F125" i="6"/>
  <c r="AN10" i="6"/>
  <c r="F82" i="6"/>
  <c r="I83" i="6"/>
  <c r="F36" i="6"/>
  <c r="I37" i="6"/>
  <c r="I40" i="6"/>
  <c r="I33" i="6"/>
  <c r="F32" i="6"/>
  <c r="F117" i="6"/>
  <c r="I118" i="6"/>
  <c r="AN12" i="6"/>
  <c r="F33" i="6"/>
  <c r="I34" i="6"/>
  <c r="O77" i="6"/>
  <c r="I23" i="6"/>
  <c r="F24" i="6"/>
  <c r="I25" i="6"/>
  <c r="F107" i="6"/>
  <c r="I108" i="6"/>
  <c r="AN13" i="6"/>
  <c r="I67" i="6"/>
  <c r="F66" i="6"/>
  <c r="F83" i="6"/>
  <c r="I84" i="6"/>
  <c r="F113" i="6"/>
  <c r="I114" i="6"/>
  <c r="I68" i="6"/>
  <c r="F67" i="6"/>
  <c r="F135" i="6"/>
  <c r="I136" i="6"/>
  <c r="AN8" i="6"/>
  <c r="I88" i="6"/>
  <c r="F87" i="6"/>
  <c r="I93" i="6"/>
  <c r="F108" i="6"/>
  <c r="I109" i="6"/>
  <c r="I57" i="6"/>
  <c r="F56" i="6"/>
  <c r="F123" i="6"/>
  <c r="I124" i="6"/>
  <c r="F46" i="6"/>
  <c r="I47" i="6"/>
  <c r="AN25" i="6"/>
  <c r="F29" i="6"/>
  <c r="I30" i="6"/>
  <c r="I113" i="6"/>
  <c r="I107" i="6"/>
  <c r="F106" i="6"/>
  <c r="F129" i="6"/>
  <c r="I130" i="6"/>
  <c r="I56" i="6"/>
  <c r="AN21" i="6"/>
  <c r="F55" i="6"/>
  <c r="I71" i="6"/>
  <c r="F70" i="6"/>
  <c r="F134" i="6"/>
  <c r="I135" i="6"/>
  <c r="F124" i="6"/>
  <c r="I125" i="6"/>
  <c r="F43" i="6"/>
  <c r="I44" i="6"/>
  <c r="F76" i="6"/>
  <c r="I77" i="6"/>
  <c r="I58" i="6"/>
  <c r="F57" i="6"/>
  <c r="I20" i="6"/>
  <c r="F19" i="6"/>
  <c r="I54" i="6"/>
  <c r="F53" i="6"/>
  <c r="I53" i="6"/>
  <c r="I72" i="6"/>
  <c r="F71" i="6"/>
  <c r="F102" i="6"/>
  <c r="I103" i="6"/>
  <c r="I111" i="6"/>
  <c r="I119" i="6"/>
  <c r="F118" i="6"/>
  <c r="F26" i="6"/>
  <c r="I27" i="6"/>
  <c r="I29" i="6"/>
  <c r="I19" i="6"/>
  <c r="I32" i="6"/>
  <c r="C45" i="3" l="1"/>
  <c r="I23" i="3" l="1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6" i="3"/>
  <c r="Q45" i="6"/>
  <c r="R25" i="6" l="1"/>
  <c r="U25" i="6" s="1"/>
  <c r="V25" i="6" s="1"/>
  <c r="Q25" i="6"/>
  <c r="Q39" i="6"/>
  <c r="R39" i="6"/>
  <c r="U39" i="6" s="1"/>
  <c r="V39" i="6" s="1"/>
  <c r="R31" i="6"/>
  <c r="U31" i="6" s="1"/>
  <c r="V31" i="6" s="1"/>
  <c r="Q31" i="6"/>
  <c r="R23" i="6"/>
  <c r="U23" i="6" s="1"/>
  <c r="V23" i="6" s="1"/>
  <c r="Q23" i="6"/>
  <c r="R41" i="6"/>
  <c r="U41" i="6" s="1"/>
  <c r="V41" i="6" s="1"/>
  <c r="Q41" i="6"/>
  <c r="R40" i="6"/>
  <c r="U40" i="6" s="1"/>
  <c r="V40" i="6" s="1"/>
  <c r="Q40" i="6"/>
  <c r="R22" i="6"/>
  <c r="U22" i="6" s="1"/>
  <c r="V22" i="6" s="1"/>
  <c r="Q22" i="6"/>
  <c r="R29" i="6"/>
  <c r="U29" i="6" s="1"/>
  <c r="V29" i="6" s="1"/>
  <c r="Q29" i="6"/>
  <c r="Q44" i="6"/>
  <c r="R44" i="6"/>
  <c r="U44" i="6" s="1"/>
  <c r="V44" i="6" s="1"/>
  <c r="R28" i="6"/>
  <c r="U28" i="6" s="1"/>
  <c r="V28" i="6" s="1"/>
  <c r="Q28" i="6"/>
  <c r="R20" i="6"/>
  <c r="U20" i="6" s="1"/>
  <c r="V20" i="6" s="1"/>
  <c r="Q20" i="6"/>
  <c r="Q32" i="6"/>
  <c r="R32" i="6"/>
  <c r="U32" i="6" s="1"/>
  <c r="V32" i="6" s="1"/>
  <c r="Q30" i="6"/>
  <c r="R30" i="6"/>
  <c r="U30" i="6" s="1"/>
  <c r="V30" i="6" s="1"/>
  <c r="R37" i="6"/>
  <c r="U37" i="6" s="1"/>
  <c r="V37" i="6" s="1"/>
  <c r="Q37" i="6"/>
  <c r="R43" i="6"/>
  <c r="U43" i="6" s="1"/>
  <c r="V43" i="6" s="1"/>
  <c r="Q43" i="6"/>
  <c r="R35" i="6"/>
  <c r="U35" i="6" s="1"/>
  <c r="V35" i="6" s="1"/>
  <c r="Q35" i="6"/>
  <c r="R27" i="6"/>
  <c r="U27" i="6" s="1"/>
  <c r="V27" i="6" s="1"/>
  <c r="Q27" i="6"/>
  <c r="R19" i="6"/>
  <c r="U19" i="6" s="1"/>
  <c r="V19" i="6" s="1"/>
  <c r="Q19" i="6"/>
  <c r="Q33" i="6"/>
  <c r="R33" i="6"/>
  <c r="U33" i="6" s="1"/>
  <c r="V33" i="6" s="1"/>
  <c r="Q24" i="6"/>
  <c r="R24" i="6"/>
  <c r="U24" i="6" s="1"/>
  <c r="V24" i="6" s="1"/>
  <c r="R38" i="6"/>
  <c r="U38" i="6" s="1"/>
  <c r="V38" i="6" s="1"/>
  <c r="Q38" i="6"/>
  <c r="Q21" i="6"/>
  <c r="R21" i="6"/>
  <c r="U21" i="6" s="1"/>
  <c r="V21" i="6" s="1"/>
  <c r="R45" i="6"/>
  <c r="U45" i="6" s="1"/>
  <c r="V45" i="6" s="1"/>
  <c r="Q36" i="6"/>
  <c r="R36" i="6"/>
  <c r="U36" i="6" s="1"/>
  <c r="V36" i="6" s="1"/>
  <c r="R42" i="6"/>
  <c r="U42" i="6" s="1"/>
  <c r="V42" i="6" s="1"/>
  <c r="Q42" i="6"/>
  <c r="Q34" i="6"/>
  <c r="R34" i="6"/>
  <c r="U34" i="6" s="1"/>
  <c r="V34" i="6" s="1"/>
  <c r="R26" i="6"/>
  <c r="U26" i="6" s="1"/>
  <c r="V26" i="6" s="1"/>
  <c r="Q26" i="6"/>
  <c r="Q18" i="6"/>
  <c r="R18" i="6"/>
  <c r="U18" i="6" s="1"/>
  <c r="V18" i="6" s="1"/>
  <c r="C47" i="3"/>
  <c r="R46" i="6"/>
  <c r="U46" i="6" s="1"/>
  <c r="V46" i="6" s="1"/>
  <c r="Q46" i="6"/>
  <c r="C48" i="3" l="1"/>
  <c r="R47" i="6"/>
  <c r="U47" i="6" s="1"/>
  <c r="V47" i="6" s="1"/>
  <c r="Q47" i="6"/>
  <c r="R48" i="6" l="1"/>
  <c r="U48" i="6" s="1"/>
  <c r="V48" i="6" s="1"/>
  <c r="Q48" i="6"/>
  <c r="C49" i="3"/>
  <c r="C50" i="3" l="1"/>
  <c r="R49" i="6"/>
  <c r="U49" i="6" s="1"/>
  <c r="V49" i="6" s="1"/>
  <c r="Q49" i="6"/>
  <c r="Q50" i="6" l="1"/>
  <c r="R50" i="6"/>
  <c r="U50" i="6" s="1"/>
  <c r="V50" i="6" s="1"/>
  <c r="C51" i="3"/>
  <c r="Q51" i="6" l="1"/>
  <c r="R51" i="6"/>
  <c r="U51" i="6" s="1"/>
  <c r="V51" i="6" s="1"/>
  <c r="C52" i="3"/>
  <c r="C53" i="3" l="1"/>
  <c r="Q52" i="6"/>
  <c r="R52" i="6"/>
  <c r="U52" i="6" s="1"/>
  <c r="V52" i="6" s="1"/>
  <c r="Q53" i="6" l="1"/>
  <c r="R53" i="6"/>
  <c r="U53" i="6" s="1"/>
  <c r="V53" i="6" s="1"/>
  <c r="C54" i="3"/>
  <c r="C55" i="3" l="1"/>
  <c r="Q54" i="6"/>
  <c r="R54" i="6"/>
  <c r="U54" i="6" s="1"/>
  <c r="V54" i="6" s="1"/>
  <c r="C56" i="3" l="1"/>
  <c r="R55" i="6"/>
  <c r="U55" i="6" s="1"/>
  <c r="V55" i="6" s="1"/>
  <c r="Q55" i="6"/>
  <c r="C57" i="3" l="1"/>
  <c r="Q56" i="6"/>
  <c r="R56" i="6"/>
  <c r="U56" i="6" s="1"/>
  <c r="V56" i="6" s="1"/>
  <c r="C58" i="3" l="1"/>
  <c r="Q57" i="6"/>
  <c r="R57" i="6"/>
  <c r="U57" i="6" s="1"/>
  <c r="V57" i="6" s="1"/>
  <c r="R58" i="6" l="1"/>
  <c r="U58" i="6" s="1"/>
  <c r="V58" i="6" s="1"/>
  <c r="Q58" i="6"/>
  <c r="C59" i="3"/>
  <c r="Q59" i="6" l="1"/>
  <c r="R59" i="6"/>
  <c r="U59" i="6" s="1"/>
  <c r="V59" i="6" s="1"/>
  <c r="C60" i="3"/>
  <c r="Q60" i="6" l="1"/>
  <c r="R60" i="6"/>
  <c r="U60" i="6" s="1"/>
  <c r="V60" i="6" s="1"/>
  <c r="C61" i="3"/>
  <c r="C62" i="3" l="1"/>
  <c r="R61" i="6"/>
  <c r="U61" i="6" s="1"/>
  <c r="V61" i="6" s="1"/>
  <c r="Q61" i="6"/>
  <c r="Q62" i="6" l="1"/>
  <c r="R62" i="6"/>
  <c r="U62" i="6" s="1"/>
  <c r="V62" i="6" s="1"/>
  <c r="C63" i="3"/>
  <c r="R63" i="6" l="1"/>
  <c r="U63" i="6" s="1"/>
  <c r="V63" i="6" s="1"/>
  <c r="Q63" i="6"/>
  <c r="C64" i="3"/>
  <c r="R64" i="6" l="1"/>
  <c r="U64" i="6" s="1"/>
  <c r="V64" i="6" s="1"/>
  <c r="Q64" i="6"/>
  <c r="C65" i="3"/>
  <c r="C66" i="3" l="1"/>
  <c r="R65" i="6"/>
  <c r="U65" i="6" s="1"/>
  <c r="V65" i="6" s="1"/>
  <c r="Q65" i="6"/>
  <c r="C67" i="3" l="1"/>
  <c r="R66" i="6"/>
  <c r="U66" i="6" s="1"/>
  <c r="V66" i="6" s="1"/>
  <c r="Q66" i="6"/>
  <c r="C68" i="3" l="1"/>
  <c r="Q67" i="6"/>
  <c r="R67" i="6"/>
  <c r="U67" i="6" s="1"/>
  <c r="V67" i="6" s="1"/>
  <c r="C69" i="3" l="1"/>
  <c r="Q68" i="6"/>
  <c r="R68" i="6"/>
  <c r="U68" i="6" s="1"/>
  <c r="V68" i="6" s="1"/>
  <c r="Q69" i="6" l="1"/>
  <c r="R69" i="6"/>
  <c r="U69" i="6" s="1"/>
  <c r="V69" i="6" s="1"/>
  <c r="C70" i="3"/>
  <c r="Q70" i="6" l="1"/>
  <c r="R70" i="6"/>
  <c r="U70" i="6" s="1"/>
  <c r="V70" i="6" s="1"/>
  <c r="C71" i="3"/>
  <c r="R71" i="6" l="1"/>
  <c r="U71" i="6" s="1"/>
  <c r="V71" i="6" s="1"/>
  <c r="Q71" i="6"/>
  <c r="C72" i="3"/>
  <c r="C73" i="3" l="1"/>
  <c r="Q72" i="6"/>
  <c r="R72" i="6"/>
  <c r="U72" i="6" s="1"/>
  <c r="V72" i="6" s="1"/>
  <c r="Q73" i="6" l="1"/>
  <c r="R73" i="6"/>
  <c r="U73" i="6" s="1"/>
  <c r="V73" i="6" s="1"/>
  <c r="C74" i="3"/>
  <c r="C75" i="3" l="1"/>
  <c r="R74" i="6"/>
  <c r="U74" i="6" s="1"/>
  <c r="V74" i="6" s="1"/>
  <c r="Q74" i="6"/>
  <c r="C76" i="3" l="1"/>
  <c r="R75" i="6"/>
  <c r="U75" i="6" s="1"/>
  <c r="V75" i="6" s="1"/>
  <c r="Q75" i="6"/>
  <c r="C77" i="3" l="1"/>
  <c r="K27" i="3"/>
  <c r="Q76" i="6"/>
  <c r="R76" i="6"/>
  <c r="U76" i="6" s="1"/>
  <c r="V76" i="6" s="1"/>
  <c r="AE17" i="6" l="1"/>
  <c r="Q77" i="6"/>
  <c r="R77" i="6"/>
  <c r="U77" i="6" s="1"/>
  <c r="V77" i="6" s="1"/>
  <c r="C78" i="3"/>
  <c r="C79" i="3" l="1"/>
  <c r="R78" i="6"/>
  <c r="U78" i="6" s="1"/>
  <c r="V78" i="6" s="1"/>
  <c r="Q78" i="6"/>
  <c r="C80" i="3" l="1"/>
  <c r="R79" i="6"/>
  <c r="U79" i="6" s="1"/>
  <c r="V79" i="6" s="1"/>
  <c r="Q79" i="6"/>
  <c r="Q80" i="6" l="1"/>
  <c r="R80" i="6"/>
  <c r="U80" i="6" s="1"/>
  <c r="V80" i="6" s="1"/>
  <c r="C81" i="3"/>
  <c r="Q81" i="6" l="1"/>
  <c r="R81" i="6"/>
  <c r="U81" i="6" s="1"/>
  <c r="V81" i="6" s="1"/>
  <c r="C82" i="3"/>
  <c r="Q82" i="6" l="1"/>
  <c r="R82" i="6"/>
  <c r="U82" i="6" s="1"/>
  <c r="V82" i="6" s="1"/>
  <c r="C83" i="3"/>
  <c r="C84" i="3" l="1"/>
  <c r="Q83" i="6"/>
  <c r="R83" i="6"/>
  <c r="U83" i="6" s="1"/>
  <c r="V83" i="6" s="1"/>
  <c r="Q84" i="6" l="1"/>
  <c r="R84" i="6"/>
  <c r="U84" i="6" s="1"/>
  <c r="V84" i="6" s="1"/>
  <c r="C85" i="3"/>
  <c r="C86" i="3" l="1"/>
  <c r="R85" i="6"/>
  <c r="U85" i="6" s="1"/>
  <c r="V85" i="6" s="1"/>
  <c r="Q85" i="6"/>
  <c r="R86" i="6" l="1"/>
  <c r="U86" i="6" s="1"/>
  <c r="V86" i="6" s="1"/>
  <c r="Q86" i="6"/>
  <c r="C87" i="3"/>
  <c r="C88" i="3" l="1"/>
  <c r="R87" i="6"/>
  <c r="U87" i="6" s="1"/>
  <c r="V87" i="6" s="1"/>
  <c r="Q87" i="6"/>
  <c r="C89" i="3" l="1"/>
  <c r="Q88" i="6"/>
  <c r="R88" i="6"/>
  <c r="U88" i="6" s="1"/>
  <c r="V88" i="6" s="1"/>
  <c r="C90" i="3" l="1"/>
  <c r="Q89" i="6"/>
  <c r="R89" i="6"/>
  <c r="U89" i="6" s="1"/>
  <c r="V89" i="6" s="1"/>
  <c r="Q90" i="6" l="1"/>
  <c r="R90" i="6"/>
  <c r="U90" i="6" s="1"/>
  <c r="V90" i="6" s="1"/>
  <c r="C91" i="3"/>
  <c r="Q91" i="6" l="1"/>
  <c r="R91" i="6"/>
  <c r="U91" i="6" s="1"/>
  <c r="V91" i="6" s="1"/>
  <c r="C92" i="3"/>
  <c r="C93" i="3" l="1"/>
  <c r="Q92" i="6"/>
  <c r="R92" i="6"/>
  <c r="U92" i="6" s="1"/>
  <c r="V92" i="6" s="1"/>
  <c r="C94" i="3" l="1"/>
  <c r="R93" i="6"/>
  <c r="U93" i="6" s="1"/>
  <c r="V93" i="6" s="1"/>
  <c r="Q93" i="6"/>
  <c r="C95" i="3" l="1"/>
  <c r="Q94" i="6"/>
  <c r="R94" i="6"/>
  <c r="U94" i="6" s="1"/>
  <c r="V94" i="6" s="1"/>
  <c r="R95" i="6" l="1"/>
  <c r="U95" i="6" s="1"/>
  <c r="V95" i="6" s="1"/>
  <c r="Q95" i="6"/>
  <c r="C96" i="3"/>
  <c r="R96" i="6" l="1"/>
  <c r="U96" i="6" s="1"/>
  <c r="V96" i="6" s="1"/>
  <c r="Q96" i="6"/>
  <c r="C97" i="3"/>
  <c r="C98" i="3" l="1"/>
  <c r="R97" i="6"/>
  <c r="U97" i="6" s="1"/>
  <c r="V97" i="6" s="1"/>
  <c r="Q97" i="6"/>
  <c r="C99" i="3" l="1"/>
  <c r="R98" i="6"/>
  <c r="U98" i="6" s="1"/>
  <c r="V98" i="6" s="1"/>
  <c r="Q98" i="6"/>
  <c r="Q99" i="6" l="1"/>
  <c r="R99" i="6"/>
  <c r="U99" i="6" s="1"/>
  <c r="V99" i="6" s="1"/>
  <c r="C100" i="3"/>
  <c r="C101" i="3" l="1"/>
  <c r="Q100" i="6"/>
  <c r="R100" i="6"/>
  <c r="U100" i="6" s="1"/>
  <c r="V100" i="6" s="1"/>
  <c r="C102" i="3" l="1"/>
  <c r="Q101" i="6"/>
  <c r="R101" i="6"/>
  <c r="U101" i="6" s="1"/>
  <c r="V101" i="6" s="1"/>
  <c r="C103" i="3" l="1"/>
  <c r="R102" i="6"/>
  <c r="U102" i="6" s="1"/>
  <c r="V102" i="6" s="1"/>
  <c r="Q102" i="6"/>
  <c r="R103" i="6" l="1"/>
  <c r="U103" i="6" s="1"/>
  <c r="V103" i="6" s="1"/>
  <c r="Q103" i="6"/>
  <c r="C104" i="3"/>
  <c r="R104" i="6" l="1"/>
  <c r="U104" i="6" s="1"/>
  <c r="V104" i="6" s="1"/>
  <c r="Q104" i="6"/>
  <c r="C105" i="3"/>
  <c r="R105" i="6" l="1"/>
  <c r="U105" i="6" s="1"/>
  <c r="V105" i="6" s="1"/>
  <c r="Q105" i="6"/>
  <c r="C106" i="3"/>
  <c r="C107" i="3" l="1"/>
  <c r="R106" i="6"/>
  <c r="U106" i="6" s="1"/>
  <c r="V106" i="6" s="1"/>
  <c r="Q106" i="6"/>
  <c r="C108" i="3" l="1"/>
  <c r="R107" i="6"/>
  <c r="U107" i="6" s="1"/>
  <c r="V107" i="6" s="1"/>
  <c r="Q107" i="6"/>
  <c r="R108" i="6" l="1"/>
  <c r="U108" i="6" s="1"/>
  <c r="V108" i="6" s="1"/>
  <c r="Q108" i="6"/>
  <c r="C109" i="3"/>
  <c r="C110" i="3" l="1"/>
  <c r="R109" i="6"/>
  <c r="U109" i="6" s="1"/>
  <c r="V109" i="6" s="1"/>
  <c r="Q109" i="6"/>
  <c r="R110" i="6" l="1"/>
  <c r="U110" i="6" s="1"/>
  <c r="V110" i="6" s="1"/>
  <c r="Q110" i="6"/>
  <c r="C111" i="3"/>
  <c r="C112" i="3" l="1"/>
  <c r="R111" i="6"/>
  <c r="U111" i="6" s="1"/>
  <c r="V111" i="6" s="1"/>
  <c r="Q111" i="6"/>
  <c r="C113" i="3" l="1"/>
  <c r="R112" i="6"/>
  <c r="U112" i="6" s="1"/>
  <c r="V112" i="6" s="1"/>
  <c r="Q112" i="6"/>
  <c r="C114" i="3" l="1"/>
  <c r="R113" i="6"/>
  <c r="U113" i="6" s="1"/>
  <c r="V113" i="6" s="1"/>
  <c r="Q113" i="6"/>
  <c r="R114" i="6" l="1"/>
  <c r="U114" i="6" s="1"/>
  <c r="V114" i="6" s="1"/>
  <c r="Q114" i="6"/>
  <c r="C115" i="3"/>
  <c r="R115" i="6" l="1"/>
  <c r="U115" i="6" s="1"/>
  <c r="V115" i="6" s="1"/>
  <c r="Q115" i="6"/>
  <c r="C116" i="3"/>
  <c r="C117" i="3" l="1"/>
  <c r="R116" i="6"/>
  <c r="U116" i="6" s="1"/>
  <c r="V116" i="6" s="1"/>
  <c r="Q116" i="6"/>
  <c r="R117" i="6" l="1"/>
  <c r="U117" i="6" s="1"/>
  <c r="V117" i="6" s="1"/>
  <c r="Q117" i="6"/>
  <c r="C118" i="3"/>
  <c r="R118" i="6" l="1"/>
  <c r="U118" i="6" s="1"/>
  <c r="V118" i="6" s="1"/>
  <c r="Q118" i="6"/>
  <c r="C119" i="3"/>
  <c r="C120" i="3" l="1"/>
  <c r="R119" i="6"/>
  <c r="U119" i="6" s="1"/>
  <c r="V119" i="6" s="1"/>
  <c r="Q119" i="6"/>
  <c r="C121" i="3" l="1"/>
  <c r="R120" i="6"/>
  <c r="U120" i="6" s="1"/>
  <c r="V120" i="6" s="1"/>
  <c r="Q120" i="6"/>
  <c r="C122" i="3" l="1"/>
  <c r="R121" i="6"/>
  <c r="U121" i="6" s="1"/>
  <c r="V121" i="6" s="1"/>
  <c r="Q121" i="6"/>
  <c r="C123" i="3" l="1"/>
  <c r="R122" i="6"/>
  <c r="U122" i="6" s="1"/>
  <c r="V122" i="6" s="1"/>
  <c r="Q122" i="6"/>
  <c r="C124" i="3" l="1"/>
  <c r="R123" i="6"/>
  <c r="U123" i="6" s="1"/>
  <c r="V123" i="6" s="1"/>
  <c r="Q123" i="6"/>
  <c r="C125" i="3" l="1"/>
  <c r="R124" i="6"/>
  <c r="U124" i="6" s="1"/>
  <c r="V124" i="6" s="1"/>
  <c r="Q124" i="6"/>
  <c r="R125" i="6" l="1"/>
  <c r="U125" i="6" s="1"/>
  <c r="V125" i="6" s="1"/>
  <c r="Q125" i="6"/>
  <c r="C126" i="3"/>
  <c r="C127" i="3" l="1"/>
  <c r="R126" i="6"/>
  <c r="U126" i="6" s="1"/>
  <c r="V126" i="6" s="1"/>
  <c r="Q126" i="6"/>
  <c r="C128" i="3" l="1"/>
  <c r="R127" i="6"/>
  <c r="U127" i="6" s="1"/>
  <c r="V127" i="6" s="1"/>
  <c r="Q127" i="6"/>
  <c r="C129" i="3" l="1"/>
  <c r="R128" i="6"/>
  <c r="U128" i="6" s="1"/>
  <c r="V128" i="6" s="1"/>
  <c r="Q128" i="6"/>
  <c r="Q129" i="6" l="1"/>
  <c r="R129" i="6"/>
  <c r="U129" i="6" s="1"/>
  <c r="V129" i="6" s="1"/>
  <c r="C130" i="3"/>
  <c r="C131" i="3" l="1"/>
  <c r="Q130" i="6"/>
  <c r="R130" i="6"/>
  <c r="U130" i="6" s="1"/>
  <c r="V130" i="6" s="1"/>
  <c r="C132" i="3" l="1"/>
  <c r="Q131" i="6"/>
  <c r="R131" i="6"/>
  <c r="U131" i="6" s="1"/>
  <c r="V131" i="6" s="1"/>
  <c r="R132" i="6" l="1"/>
  <c r="U132" i="6" s="1"/>
  <c r="V132" i="6" s="1"/>
  <c r="Q132" i="6"/>
  <c r="C133" i="3"/>
  <c r="C134" i="3" l="1"/>
  <c r="Q133" i="6"/>
  <c r="R133" i="6"/>
  <c r="U133" i="6" s="1"/>
  <c r="V133" i="6" s="1"/>
  <c r="C135" i="3" l="1"/>
  <c r="R134" i="6"/>
  <c r="U134" i="6" s="1"/>
  <c r="V134" i="6" s="1"/>
  <c r="Q134" i="6"/>
  <c r="C136" i="3" l="1"/>
  <c r="G135" i="6" s="1"/>
  <c r="D136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Q135" i="6"/>
  <c r="R135" i="6"/>
  <c r="U135" i="6" s="1"/>
  <c r="V135" i="6" s="1"/>
  <c r="D135" i="3"/>
  <c r="R136" i="6" l="1"/>
  <c r="U136" i="6" s="1"/>
  <c r="V136" i="6" s="1"/>
  <c r="P9" i="6" s="1"/>
  <c r="G136" i="6"/>
  <c r="H136" i="6" s="1"/>
  <c r="Q136" i="6"/>
  <c r="H23" i="3"/>
  <c r="E136" i="3" s="1"/>
  <c r="B136" i="6" s="1"/>
  <c r="G18" i="6"/>
  <c r="H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H132" i="6" l="1"/>
  <c r="H124" i="6"/>
  <c r="H116" i="6"/>
  <c r="H108" i="6"/>
  <c r="H100" i="6"/>
  <c r="H92" i="6"/>
  <c r="H84" i="6"/>
  <c r="H76" i="6"/>
  <c r="H68" i="6"/>
  <c r="H60" i="6"/>
  <c r="H52" i="6"/>
  <c r="H44" i="6"/>
  <c r="H129" i="6"/>
  <c r="H121" i="6"/>
  <c r="H113" i="6"/>
  <c r="H105" i="6"/>
  <c r="H97" i="6"/>
  <c r="H89" i="6"/>
  <c r="H81" i="6"/>
  <c r="H73" i="6"/>
  <c r="H65" i="6"/>
  <c r="H57" i="6"/>
  <c r="H49" i="6"/>
  <c r="H41" i="6"/>
  <c r="H33" i="6"/>
  <c r="H25" i="6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29" i="6"/>
  <c r="H21" i="6"/>
  <c r="H128" i="6"/>
  <c r="H120" i="6"/>
  <c r="H112" i="6"/>
  <c r="H104" i="6"/>
  <c r="H96" i="6"/>
  <c r="H88" i="6"/>
  <c r="H80" i="6"/>
  <c r="H72" i="6"/>
  <c r="H36" i="6"/>
  <c r="H28" i="6"/>
  <c r="H20" i="6"/>
  <c r="H64" i="6"/>
  <c r="H56" i="6"/>
  <c r="H48" i="6"/>
  <c r="H40" i="6"/>
  <c r="H32" i="6"/>
  <c r="H24" i="6"/>
  <c r="H134" i="6"/>
  <c r="H126" i="6"/>
  <c r="H118" i="6"/>
  <c r="H110" i="6"/>
  <c r="H102" i="6"/>
  <c r="H94" i="6"/>
  <c r="H86" i="6"/>
  <c r="H78" i="6"/>
  <c r="H70" i="6"/>
  <c r="H62" i="6"/>
  <c r="H54" i="6"/>
  <c r="H46" i="6"/>
  <c r="H38" i="6"/>
  <c r="H30" i="6"/>
  <c r="H22" i="6"/>
  <c r="K23" i="3"/>
  <c r="M10" i="3" s="1"/>
  <c r="P10" i="6" s="1"/>
  <c r="J23" i="3"/>
  <c r="L23" i="3" s="1"/>
  <c r="M11" i="3" s="1"/>
  <c r="P11" i="6" s="1"/>
  <c r="E18" i="3"/>
  <c r="B18" i="6" s="1"/>
  <c r="E19" i="3"/>
  <c r="B19" i="6" s="1"/>
  <c r="E20" i="3"/>
  <c r="B20" i="6" s="1"/>
  <c r="E21" i="3"/>
  <c r="B21" i="6" s="1"/>
  <c r="E22" i="3"/>
  <c r="B22" i="6" s="1"/>
  <c r="E23" i="3"/>
  <c r="B23" i="6" s="1"/>
  <c r="E24" i="3"/>
  <c r="B24" i="6" s="1"/>
  <c r="E25" i="3"/>
  <c r="B25" i="6" s="1"/>
  <c r="E26" i="3"/>
  <c r="B26" i="6" s="1"/>
  <c r="E27" i="3"/>
  <c r="B27" i="6" s="1"/>
  <c r="E28" i="3"/>
  <c r="B28" i="6" s="1"/>
  <c r="E29" i="3"/>
  <c r="B29" i="6" s="1"/>
  <c r="E30" i="3"/>
  <c r="B30" i="6" s="1"/>
  <c r="E31" i="3"/>
  <c r="B31" i="6" s="1"/>
  <c r="E32" i="3"/>
  <c r="B32" i="6" s="1"/>
  <c r="E33" i="3"/>
  <c r="B33" i="6" s="1"/>
  <c r="E34" i="3"/>
  <c r="B34" i="6" s="1"/>
  <c r="E35" i="3"/>
  <c r="B35" i="6" s="1"/>
  <c r="E36" i="3"/>
  <c r="B36" i="6" s="1"/>
  <c r="E37" i="3"/>
  <c r="B37" i="6" s="1"/>
  <c r="E38" i="3"/>
  <c r="B38" i="6" s="1"/>
  <c r="E39" i="3"/>
  <c r="B39" i="6" s="1"/>
  <c r="E40" i="3"/>
  <c r="B40" i="6" s="1"/>
  <c r="E41" i="3"/>
  <c r="B41" i="6" s="1"/>
  <c r="E42" i="3"/>
  <c r="B42" i="6" s="1"/>
  <c r="E43" i="3"/>
  <c r="B43" i="6" s="1"/>
  <c r="E44" i="3"/>
  <c r="B44" i="6" s="1"/>
  <c r="E45" i="3"/>
  <c r="B45" i="6" s="1"/>
  <c r="E46" i="3"/>
  <c r="B46" i="6" s="1"/>
  <c r="E47" i="3"/>
  <c r="B47" i="6" s="1"/>
  <c r="E48" i="3"/>
  <c r="B48" i="6" s="1"/>
  <c r="E49" i="3"/>
  <c r="B49" i="6" s="1"/>
  <c r="E50" i="3"/>
  <c r="B50" i="6" s="1"/>
  <c r="E51" i="3"/>
  <c r="B51" i="6" s="1"/>
  <c r="E52" i="3"/>
  <c r="B52" i="6" s="1"/>
  <c r="E53" i="3"/>
  <c r="B53" i="6" s="1"/>
  <c r="E54" i="3"/>
  <c r="B54" i="6" s="1"/>
  <c r="E55" i="3"/>
  <c r="B55" i="6" s="1"/>
  <c r="E56" i="3"/>
  <c r="B56" i="6" s="1"/>
  <c r="E57" i="3"/>
  <c r="B57" i="6" s="1"/>
  <c r="E58" i="3"/>
  <c r="B58" i="6" s="1"/>
  <c r="E59" i="3"/>
  <c r="B59" i="6" s="1"/>
  <c r="E60" i="3"/>
  <c r="B60" i="6" s="1"/>
  <c r="E61" i="3"/>
  <c r="B61" i="6" s="1"/>
  <c r="E62" i="3"/>
  <c r="B62" i="6" s="1"/>
  <c r="E63" i="3"/>
  <c r="B63" i="6" s="1"/>
  <c r="E64" i="3"/>
  <c r="B64" i="6" s="1"/>
  <c r="E65" i="3"/>
  <c r="B65" i="6" s="1"/>
  <c r="E66" i="3"/>
  <c r="B66" i="6" s="1"/>
  <c r="E67" i="3"/>
  <c r="B67" i="6" s="1"/>
  <c r="E68" i="3"/>
  <c r="B68" i="6" s="1"/>
  <c r="E69" i="3"/>
  <c r="B69" i="6" s="1"/>
  <c r="E70" i="3"/>
  <c r="B70" i="6" s="1"/>
  <c r="E71" i="3"/>
  <c r="B71" i="6" s="1"/>
  <c r="E72" i="3"/>
  <c r="B72" i="6" s="1"/>
  <c r="E73" i="3"/>
  <c r="B73" i="6" s="1"/>
  <c r="E74" i="3"/>
  <c r="B74" i="6" s="1"/>
  <c r="E75" i="3"/>
  <c r="B75" i="6" s="1"/>
  <c r="E76" i="3"/>
  <c r="B76" i="6" s="1"/>
  <c r="E77" i="3"/>
  <c r="B77" i="6" s="1"/>
  <c r="E78" i="3"/>
  <c r="B78" i="6" s="1"/>
  <c r="E79" i="3"/>
  <c r="B79" i="6" s="1"/>
  <c r="E80" i="3"/>
  <c r="B80" i="6" s="1"/>
  <c r="E81" i="3"/>
  <c r="B81" i="6" s="1"/>
  <c r="E82" i="3"/>
  <c r="B82" i="6" s="1"/>
  <c r="E83" i="3"/>
  <c r="B83" i="6" s="1"/>
  <c r="E84" i="3"/>
  <c r="B84" i="6" s="1"/>
  <c r="E85" i="3"/>
  <c r="B85" i="6" s="1"/>
  <c r="E86" i="3"/>
  <c r="B86" i="6" s="1"/>
  <c r="E87" i="3"/>
  <c r="B87" i="6" s="1"/>
  <c r="E88" i="3"/>
  <c r="B88" i="6" s="1"/>
  <c r="E89" i="3"/>
  <c r="B89" i="6" s="1"/>
  <c r="E90" i="3"/>
  <c r="B90" i="6" s="1"/>
  <c r="E91" i="3"/>
  <c r="B91" i="6" s="1"/>
  <c r="E92" i="3"/>
  <c r="B92" i="6" s="1"/>
  <c r="E93" i="3"/>
  <c r="B93" i="6" s="1"/>
  <c r="E94" i="3"/>
  <c r="B94" i="6" s="1"/>
  <c r="E95" i="3"/>
  <c r="B95" i="6" s="1"/>
  <c r="E96" i="3"/>
  <c r="B96" i="6" s="1"/>
  <c r="E97" i="3"/>
  <c r="B97" i="6" s="1"/>
  <c r="E98" i="3"/>
  <c r="B98" i="6" s="1"/>
  <c r="E99" i="3"/>
  <c r="B99" i="6" s="1"/>
  <c r="E100" i="3"/>
  <c r="B100" i="6" s="1"/>
  <c r="E101" i="3"/>
  <c r="B101" i="6" s="1"/>
  <c r="E102" i="3"/>
  <c r="B102" i="6" s="1"/>
  <c r="E103" i="3"/>
  <c r="B103" i="6" s="1"/>
  <c r="E104" i="3"/>
  <c r="B104" i="6" s="1"/>
  <c r="E105" i="3"/>
  <c r="B105" i="6" s="1"/>
  <c r="E106" i="3"/>
  <c r="B106" i="6" s="1"/>
  <c r="E107" i="3"/>
  <c r="B107" i="6" s="1"/>
  <c r="E108" i="3"/>
  <c r="B108" i="6" s="1"/>
  <c r="E109" i="3"/>
  <c r="B109" i="6" s="1"/>
  <c r="E110" i="3"/>
  <c r="B110" i="6" s="1"/>
  <c r="E111" i="3"/>
  <c r="B111" i="6" s="1"/>
  <c r="E112" i="3"/>
  <c r="B112" i="6" s="1"/>
  <c r="E113" i="3"/>
  <c r="B113" i="6" s="1"/>
  <c r="E114" i="3"/>
  <c r="B114" i="6" s="1"/>
  <c r="E115" i="3"/>
  <c r="B115" i="6" s="1"/>
  <c r="E116" i="3"/>
  <c r="B116" i="6" s="1"/>
  <c r="E117" i="3"/>
  <c r="B117" i="6" s="1"/>
  <c r="E118" i="3"/>
  <c r="B118" i="6" s="1"/>
  <c r="E119" i="3"/>
  <c r="B119" i="6" s="1"/>
  <c r="E120" i="3"/>
  <c r="B120" i="6" s="1"/>
  <c r="E121" i="3"/>
  <c r="B121" i="6" s="1"/>
  <c r="E122" i="3"/>
  <c r="B122" i="6" s="1"/>
  <c r="E123" i="3"/>
  <c r="B123" i="6" s="1"/>
  <c r="E124" i="3"/>
  <c r="B124" i="6" s="1"/>
  <c r="E125" i="3"/>
  <c r="B125" i="6" s="1"/>
  <c r="E126" i="3"/>
  <c r="B126" i="6" s="1"/>
  <c r="E127" i="3"/>
  <c r="B127" i="6" s="1"/>
  <c r="E128" i="3"/>
  <c r="B128" i="6" s="1"/>
  <c r="E129" i="3"/>
  <c r="B129" i="6" s="1"/>
  <c r="E130" i="3"/>
  <c r="B130" i="6" s="1"/>
  <c r="E131" i="3"/>
  <c r="B131" i="6" s="1"/>
  <c r="E132" i="3"/>
  <c r="B132" i="6" s="1"/>
  <c r="E133" i="3"/>
  <c r="B133" i="6" s="1"/>
  <c r="E134" i="3"/>
  <c r="B134" i="6" s="1"/>
  <c r="E135" i="3"/>
  <c r="B135" i="6" s="1"/>
  <c r="H127" i="6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O4" i="4"/>
  <c r="O4" i="5"/>
  <c r="M9" i="3"/>
  <c r="H131" i="6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9" i="6"/>
  <c r="H130" i="6"/>
  <c r="H122" i="6"/>
  <c r="H114" i="6"/>
  <c r="H106" i="6"/>
  <c r="H98" i="6"/>
  <c r="H90" i="6"/>
  <c r="H82" i="6"/>
  <c r="H74" i="6"/>
  <c r="H66" i="6"/>
  <c r="H58" i="6"/>
  <c r="H50" i="6"/>
  <c r="H42" i="6"/>
  <c r="H34" i="6"/>
  <c r="H26" i="6"/>
  <c r="H135" i="6"/>
  <c r="K25" i="6" l="1"/>
  <c r="K72" i="6"/>
  <c r="K116" i="6"/>
  <c r="K38" i="6"/>
  <c r="K71" i="6"/>
  <c r="K24" i="6"/>
  <c r="K135" i="6"/>
  <c r="K77" i="6"/>
  <c r="K125" i="6"/>
  <c r="K93" i="6"/>
  <c r="K88" i="6"/>
  <c r="K35" i="6"/>
  <c r="K37" i="6"/>
  <c r="K45" i="6"/>
  <c r="K114" i="6"/>
  <c r="K50" i="6"/>
  <c r="K52" i="6"/>
  <c r="K31" i="6"/>
  <c r="K112" i="6"/>
  <c r="K99" i="6"/>
  <c r="K133" i="6"/>
  <c r="K73" i="6"/>
  <c r="K53" i="6"/>
  <c r="K36" i="6"/>
  <c r="K128" i="6"/>
  <c r="K27" i="6"/>
  <c r="K92" i="6"/>
  <c r="K66" i="6"/>
  <c r="K102" i="6"/>
  <c r="K117" i="6"/>
  <c r="K105" i="6"/>
  <c r="K106" i="6"/>
  <c r="K55" i="6"/>
  <c r="K87" i="6"/>
  <c r="K104" i="6"/>
  <c r="K63" i="6"/>
  <c r="K96" i="6"/>
  <c r="K136" i="6"/>
  <c r="K39" i="6"/>
  <c r="K64" i="6"/>
  <c r="K85" i="6"/>
  <c r="K108" i="6"/>
  <c r="K82" i="6"/>
  <c r="K97" i="6"/>
  <c r="K28" i="6"/>
  <c r="K57" i="6"/>
  <c r="K127" i="6"/>
  <c r="K65" i="6"/>
  <c r="K30" i="6"/>
  <c r="K67" i="6"/>
  <c r="K34" i="6"/>
  <c r="K70" i="6"/>
  <c r="K95" i="6"/>
  <c r="K51" i="6"/>
  <c r="K42" i="6"/>
  <c r="K103" i="6"/>
  <c r="K107" i="6"/>
  <c r="K59" i="6"/>
  <c r="K121" i="6"/>
  <c r="K119" i="6"/>
  <c r="K69" i="6"/>
  <c r="F132" i="3"/>
  <c r="J132" i="6" s="1"/>
  <c r="F92" i="3"/>
  <c r="J92" i="6" s="1"/>
  <c r="F44" i="3"/>
  <c r="J44" i="6" s="1"/>
  <c r="F131" i="3"/>
  <c r="J131" i="6" s="1"/>
  <c r="F123" i="3"/>
  <c r="J123" i="6" s="1"/>
  <c r="F115" i="3"/>
  <c r="J115" i="6" s="1"/>
  <c r="F107" i="3"/>
  <c r="J107" i="6" s="1"/>
  <c r="F99" i="3"/>
  <c r="J99" i="6" s="1"/>
  <c r="F91" i="3"/>
  <c r="J91" i="6" s="1"/>
  <c r="F83" i="3"/>
  <c r="J83" i="6" s="1"/>
  <c r="F75" i="3"/>
  <c r="J75" i="6" s="1"/>
  <c r="F67" i="3"/>
  <c r="J67" i="6" s="1"/>
  <c r="F59" i="3"/>
  <c r="J59" i="6" s="1"/>
  <c r="F51" i="3"/>
  <c r="J51" i="6" s="1"/>
  <c r="F43" i="3"/>
  <c r="J43" i="6" s="1"/>
  <c r="F35" i="3"/>
  <c r="J35" i="6" s="1"/>
  <c r="F27" i="3"/>
  <c r="J27" i="6" s="1"/>
  <c r="F19" i="3"/>
  <c r="J19" i="6" s="1"/>
  <c r="K109" i="6"/>
  <c r="K44" i="6"/>
  <c r="K61" i="6"/>
  <c r="K113" i="6"/>
  <c r="K74" i="6"/>
  <c r="K118" i="6"/>
  <c r="K49" i="6"/>
  <c r="K23" i="6"/>
  <c r="K22" i="6"/>
  <c r="K131" i="6"/>
  <c r="K90" i="6"/>
  <c r="K21" i="6"/>
  <c r="K120" i="6"/>
  <c r="K76" i="6"/>
  <c r="F130" i="3"/>
  <c r="J130" i="6" s="1"/>
  <c r="F122" i="3"/>
  <c r="J122" i="6" s="1"/>
  <c r="F114" i="3"/>
  <c r="J114" i="6" s="1"/>
  <c r="F106" i="3"/>
  <c r="J106" i="6" s="1"/>
  <c r="F98" i="3"/>
  <c r="J98" i="6" s="1"/>
  <c r="F90" i="3"/>
  <c r="J90" i="6" s="1"/>
  <c r="F82" i="3"/>
  <c r="J82" i="6" s="1"/>
  <c r="F74" i="3"/>
  <c r="J74" i="6" s="1"/>
  <c r="F66" i="3"/>
  <c r="J66" i="6" s="1"/>
  <c r="F58" i="3"/>
  <c r="J58" i="6" s="1"/>
  <c r="F50" i="3"/>
  <c r="J50" i="6" s="1"/>
  <c r="F42" i="3"/>
  <c r="J42" i="6" s="1"/>
  <c r="F34" i="3"/>
  <c r="J34" i="6" s="1"/>
  <c r="F26" i="3"/>
  <c r="J26" i="6" s="1"/>
  <c r="F18" i="3"/>
  <c r="J18" i="6" s="1"/>
  <c r="F124" i="3"/>
  <c r="J124" i="6" s="1"/>
  <c r="F100" i="3"/>
  <c r="J100" i="6" s="1"/>
  <c r="F68" i="3"/>
  <c r="J68" i="6" s="1"/>
  <c r="F20" i="3"/>
  <c r="J20" i="6" s="1"/>
  <c r="F129" i="3"/>
  <c r="J129" i="6" s="1"/>
  <c r="F105" i="3"/>
  <c r="J105" i="6" s="1"/>
  <c r="F89" i="3"/>
  <c r="J89" i="6" s="1"/>
  <c r="F65" i="3"/>
  <c r="J65" i="6" s="1"/>
  <c r="F49" i="3"/>
  <c r="J49" i="6" s="1"/>
  <c r="F25" i="3"/>
  <c r="J25" i="6" s="1"/>
  <c r="F128" i="3"/>
  <c r="J128" i="6" s="1"/>
  <c r="F120" i="3"/>
  <c r="J120" i="6" s="1"/>
  <c r="F96" i="3"/>
  <c r="J96" i="6" s="1"/>
  <c r="F80" i="3"/>
  <c r="J80" i="6" s="1"/>
  <c r="F56" i="3"/>
  <c r="J56" i="6" s="1"/>
  <c r="F40" i="3"/>
  <c r="J40" i="6" s="1"/>
  <c r="F32" i="3"/>
  <c r="J32" i="6" s="1"/>
  <c r="K41" i="6"/>
  <c r="K94" i="6"/>
  <c r="K110" i="6"/>
  <c r="K98" i="6"/>
  <c r="K126" i="6"/>
  <c r="K32" i="6"/>
  <c r="K54" i="6"/>
  <c r="K78" i="6"/>
  <c r="K46" i="6"/>
  <c r="K48" i="6"/>
  <c r="K40" i="6"/>
  <c r="K130" i="6"/>
  <c r="K123" i="6"/>
  <c r="K18" i="6"/>
  <c r="K33" i="6"/>
  <c r="F135" i="3"/>
  <c r="J135" i="6" s="1"/>
  <c r="F127" i="3"/>
  <c r="J127" i="6" s="1"/>
  <c r="F119" i="3"/>
  <c r="J119" i="6" s="1"/>
  <c r="F111" i="3"/>
  <c r="J111" i="6" s="1"/>
  <c r="F103" i="3"/>
  <c r="J103" i="6" s="1"/>
  <c r="F95" i="3"/>
  <c r="J95" i="6" s="1"/>
  <c r="F87" i="3"/>
  <c r="J87" i="6" s="1"/>
  <c r="F79" i="3"/>
  <c r="J79" i="6" s="1"/>
  <c r="F71" i="3"/>
  <c r="J71" i="6" s="1"/>
  <c r="F63" i="3"/>
  <c r="J63" i="6" s="1"/>
  <c r="F55" i="3"/>
  <c r="J55" i="6" s="1"/>
  <c r="F47" i="3"/>
  <c r="J47" i="6" s="1"/>
  <c r="F39" i="3"/>
  <c r="J39" i="6" s="1"/>
  <c r="F31" i="3"/>
  <c r="J31" i="6" s="1"/>
  <c r="F23" i="3"/>
  <c r="J23" i="6" s="1"/>
  <c r="F116" i="3"/>
  <c r="J116" i="6" s="1"/>
  <c r="F84" i="3"/>
  <c r="J84" i="6" s="1"/>
  <c r="F60" i="3"/>
  <c r="J60" i="6" s="1"/>
  <c r="F36" i="3"/>
  <c r="J36" i="6" s="1"/>
  <c r="F113" i="3"/>
  <c r="J113" i="6" s="1"/>
  <c r="F97" i="3"/>
  <c r="J97" i="6" s="1"/>
  <c r="F73" i="3"/>
  <c r="J73" i="6" s="1"/>
  <c r="F57" i="3"/>
  <c r="J57" i="6" s="1"/>
  <c r="F41" i="3"/>
  <c r="J41" i="6" s="1"/>
  <c r="F33" i="3"/>
  <c r="J33" i="6" s="1"/>
  <c r="F112" i="3"/>
  <c r="J112" i="6" s="1"/>
  <c r="F88" i="3"/>
  <c r="J88" i="6" s="1"/>
  <c r="F72" i="3"/>
  <c r="J72" i="6" s="1"/>
  <c r="F48" i="3"/>
  <c r="J48" i="6" s="1"/>
  <c r="F24" i="3"/>
  <c r="J24" i="6" s="1"/>
  <c r="K29" i="6"/>
  <c r="K115" i="6"/>
  <c r="K83" i="6"/>
  <c r="K101" i="6"/>
  <c r="K68" i="6"/>
  <c r="K129" i="6"/>
  <c r="K124" i="6"/>
  <c r="K81" i="6"/>
  <c r="K134" i="6"/>
  <c r="K62" i="6"/>
  <c r="K100" i="6"/>
  <c r="K60" i="6"/>
  <c r="K89" i="6"/>
  <c r="K58" i="6"/>
  <c r="F134" i="3"/>
  <c r="J134" i="6" s="1"/>
  <c r="F126" i="3"/>
  <c r="J126" i="6" s="1"/>
  <c r="F118" i="3"/>
  <c r="J118" i="6" s="1"/>
  <c r="F110" i="3"/>
  <c r="J110" i="6" s="1"/>
  <c r="F102" i="3"/>
  <c r="J102" i="6" s="1"/>
  <c r="F94" i="3"/>
  <c r="J94" i="6" s="1"/>
  <c r="F86" i="3"/>
  <c r="J86" i="6" s="1"/>
  <c r="F78" i="3"/>
  <c r="J78" i="6" s="1"/>
  <c r="F70" i="3"/>
  <c r="J70" i="6" s="1"/>
  <c r="F62" i="3"/>
  <c r="J62" i="6" s="1"/>
  <c r="F54" i="3"/>
  <c r="J54" i="6" s="1"/>
  <c r="F46" i="3"/>
  <c r="J46" i="6" s="1"/>
  <c r="F38" i="3"/>
  <c r="J38" i="6" s="1"/>
  <c r="F30" i="3"/>
  <c r="J30" i="6" s="1"/>
  <c r="F22" i="3"/>
  <c r="J22" i="6" s="1"/>
  <c r="F136" i="3"/>
  <c r="J136" i="6" s="1"/>
  <c r="F108" i="3"/>
  <c r="J108" i="6" s="1"/>
  <c r="F76" i="3"/>
  <c r="J76" i="6" s="1"/>
  <c r="F52" i="3"/>
  <c r="J52" i="6" s="1"/>
  <c r="F28" i="3"/>
  <c r="J28" i="6" s="1"/>
  <c r="F121" i="3"/>
  <c r="J121" i="6" s="1"/>
  <c r="F81" i="3"/>
  <c r="J81" i="6" s="1"/>
  <c r="O6" i="5"/>
  <c r="O6" i="4"/>
  <c r="F104" i="3"/>
  <c r="J104" i="6" s="1"/>
  <c r="F64" i="3"/>
  <c r="J64" i="6" s="1"/>
  <c r="O5" i="5"/>
  <c r="O5" i="4"/>
  <c r="K26" i="6"/>
  <c r="K56" i="6"/>
  <c r="K91" i="6"/>
  <c r="K132" i="6"/>
  <c r="K79" i="6"/>
  <c r="K19" i="6"/>
  <c r="K111" i="6"/>
  <c r="K84" i="6"/>
  <c r="K122" i="6"/>
  <c r="K47" i="6"/>
  <c r="K43" i="6"/>
  <c r="K80" i="6"/>
  <c r="K20" i="6"/>
  <c r="K75" i="6"/>
  <c r="K86" i="6"/>
  <c r="F133" i="3"/>
  <c r="J133" i="6" s="1"/>
  <c r="F125" i="3"/>
  <c r="J125" i="6" s="1"/>
  <c r="F117" i="3"/>
  <c r="J117" i="6" s="1"/>
  <c r="F109" i="3"/>
  <c r="J109" i="6" s="1"/>
  <c r="F101" i="3"/>
  <c r="J101" i="6" s="1"/>
  <c r="F93" i="3"/>
  <c r="J93" i="6" s="1"/>
  <c r="F85" i="3"/>
  <c r="J85" i="6" s="1"/>
  <c r="F77" i="3"/>
  <c r="J77" i="6" s="1"/>
  <c r="F69" i="3"/>
  <c r="J69" i="6" s="1"/>
  <c r="F61" i="3"/>
  <c r="J61" i="6" s="1"/>
  <c r="F53" i="3"/>
  <c r="J53" i="6" s="1"/>
  <c r="F45" i="3"/>
  <c r="J45" i="6" s="1"/>
  <c r="F37" i="3"/>
  <c r="J37" i="6" s="1"/>
  <c r="F29" i="3"/>
  <c r="J29" i="6" s="1"/>
  <c r="F21" i="3"/>
  <c r="J21" i="6" s="1"/>
  <c r="C136" i="6"/>
  <c r="D136" i="6" l="1"/>
  <c r="D29" i="6"/>
  <c r="AO25" i="6"/>
  <c r="C29" i="6"/>
  <c r="C61" i="6"/>
  <c r="D61" i="6"/>
  <c r="C125" i="6"/>
  <c r="D125" i="6"/>
  <c r="AO10" i="6"/>
  <c r="D22" i="6"/>
  <c r="AO26" i="6"/>
  <c r="C22" i="6"/>
  <c r="C86" i="6"/>
  <c r="D86" i="6"/>
  <c r="C113" i="6"/>
  <c r="D113" i="6"/>
  <c r="D116" i="6"/>
  <c r="C116" i="6"/>
  <c r="D47" i="6"/>
  <c r="C47" i="6"/>
  <c r="AO22" i="6"/>
  <c r="D111" i="6"/>
  <c r="C111" i="6"/>
  <c r="C82" i="6"/>
  <c r="D82" i="6"/>
  <c r="C52" i="6"/>
  <c r="D52" i="6"/>
  <c r="D36" i="6"/>
  <c r="C36" i="6"/>
  <c r="D40" i="6"/>
  <c r="C40" i="6"/>
  <c r="D120" i="6"/>
  <c r="C120" i="6"/>
  <c r="AO11" i="6"/>
  <c r="C65" i="6"/>
  <c r="D65" i="6"/>
  <c r="C20" i="6"/>
  <c r="D20" i="6"/>
  <c r="C50" i="6"/>
  <c r="D50" i="6"/>
  <c r="C114" i="6"/>
  <c r="D114" i="6"/>
  <c r="D35" i="6"/>
  <c r="C35" i="6"/>
  <c r="C67" i="6"/>
  <c r="D67" i="6"/>
  <c r="C99" i="6"/>
  <c r="D99" i="6"/>
  <c r="AO14" i="6"/>
  <c r="D131" i="6"/>
  <c r="C131" i="6"/>
  <c r="D37" i="6"/>
  <c r="C37" i="6"/>
  <c r="C69" i="6"/>
  <c r="D69" i="6"/>
  <c r="C101" i="6"/>
  <c r="D101" i="6"/>
  <c r="C133" i="6"/>
  <c r="D133" i="6"/>
  <c r="AO9" i="6"/>
  <c r="C76" i="6"/>
  <c r="D76" i="6"/>
  <c r="D30" i="6"/>
  <c r="C30" i="6"/>
  <c r="C62" i="6"/>
  <c r="D62" i="6"/>
  <c r="C94" i="6"/>
  <c r="D94" i="6"/>
  <c r="C126" i="6"/>
  <c r="D126" i="6"/>
  <c r="C88" i="6"/>
  <c r="D88" i="6"/>
  <c r="C57" i="6"/>
  <c r="D57" i="6"/>
  <c r="D23" i="6"/>
  <c r="C23" i="6"/>
  <c r="C55" i="6"/>
  <c r="D55" i="6"/>
  <c r="AO21" i="6"/>
  <c r="C87" i="6"/>
  <c r="D87" i="6"/>
  <c r="D119" i="6"/>
  <c r="C119" i="6"/>
  <c r="C26" i="6"/>
  <c r="D26" i="6"/>
  <c r="C68" i="6"/>
  <c r="D68" i="6"/>
  <c r="AO19" i="6"/>
  <c r="C107" i="6"/>
  <c r="D107" i="6"/>
  <c r="AO13" i="6"/>
  <c r="C70" i="6"/>
  <c r="D70" i="6"/>
  <c r="C134" i="6"/>
  <c r="D134" i="6"/>
  <c r="C73" i="6"/>
  <c r="D73" i="6"/>
  <c r="AO18" i="6"/>
  <c r="D19" i="6"/>
  <c r="C19" i="6"/>
  <c r="C64" i="6"/>
  <c r="D64" i="6"/>
  <c r="AO20" i="6"/>
  <c r="AP20" i="6" s="1"/>
  <c r="C121" i="6"/>
  <c r="D121" i="6"/>
  <c r="D108" i="6"/>
  <c r="C108" i="6"/>
  <c r="C78" i="6"/>
  <c r="D78" i="6"/>
  <c r="C80" i="6"/>
  <c r="D80" i="6"/>
  <c r="C25" i="6"/>
  <c r="D25" i="6"/>
  <c r="C105" i="6"/>
  <c r="D105" i="6"/>
  <c r="C100" i="6"/>
  <c r="D100" i="6"/>
  <c r="D34" i="6"/>
  <c r="C34" i="6"/>
  <c r="C66" i="6"/>
  <c r="D66" i="6"/>
  <c r="C130" i="6"/>
  <c r="D130" i="6"/>
  <c r="C51" i="6"/>
  <c r="D51" i="6"/>
  <c r="C83" i="6"/>
  <c r="D83" i="6"/>
  <c r="D115" i="6"/>
  <c r="C115" i="6"/>
  <c r="C92" i="6"/>
  <c r="D92" i="6"/>
  <c r="C93" i="6"/>
  <c r="D93" i="6"/>
  <c r="C54" i="6"/>
  <c r="D54" i="6"/>
  <c r="D118" i="6"/>
  <c r="C118" i="6"/>
  <c r="D41" i="6"/>
  <c r="C41" i="6"/>
  <c r="AO27" i="6"/>
  <c r="AP27" i="6" s="1"/>
  <c r="C18" i="6"/>
  <c r="D18" i="6"/>
  <c r="D45" i="6"/>
  <c r="C45" i="6"/>
  <c r="C81" i="6"/>
  <c r="D81" i="6"/>
  <c r="AO17" i="6"/>
  <c r="C56" i="6"/>
  <c r="D56" i="6"/>
  <c r="C89" i="6"/>
  <c r="D89" i="6"/>
  <c r="D43" i="6"/>
  <c r="C43" i="6"/>
  <c r="D44" i="6"/>
  <c r="C44" i="6"/>
  <c r="D38" i="6"/>
  <c r="C38" i="6"/>
  <c r="C102" i="6"/>
  <c r="D102" i="6"/>
  <c r="C24" i="6"/>
  <c r="D24" i="6"/>
  <c r="D31" i="6"/>
  <c r="C31" i="6"/>
  <c r="D21" i="6"/>
  <c r="C21" i="6"/>
  <c r="C53" i="6"/>
  <c r="D53" i="6"/>
  <c r="C85" i="6"/>
  <c r="D85" i="6"/>
  <c r="D117" i="6"/>
  <c r="C117" i="6"/>
  <c r="AO12" i="6"/>
  <c r="D28" i="6"/>
  <c r="C28" i="6"/>
  <c r="D46" i="6"/>
  <c r="C46" i="6"/>
  <c r="D110" i="6"/>
  <c r="C110" i="6"/>
  <c r="D48" i="6"/>
  <c r="C48" i="6"/>
  <c r="D33" i="6"/>
  <c r="C33" i="6"/>
  <c r="C97" i="6"/>
  <c r="D97" i="6"/>
  <c r="C84" i="6"/>
  <c r="D84" i="6"/>
  <c r="D39" i="6"/>
  <c r="AO24" i="6"/>
  <c r="C39" i="6"/>
  <c r="C71" i="6"/>
  <c r="D71" i="6"/>
  <c r="C103" i="6"/>
  <c r="D103" i="6"/>
  <c r="D135" i="6"/>
  <c r="C135" i="6"/>
  <c r="AO8" i="6"/>
  <c r="D32" i="6"/>
  <c r="C32" i="6"/>
  <c r="C27" i="6"/>
  <c r="D27" i="6"/>
  <c r="C91" i="6"/>
  <c r="D91" i="6"/>
  <c r="AO16" i="6"/>
  <c r="D128" i="6"/>
  <c r="C128" i="6"/>
  <c r="C58" i="6"/>
  <c r="D58" i="6"/>
  <c r="C90" i="6"/>
  <c r="D90" i="6"/>
  <c r="D122" i="6"/>
  <c r="C122" i="6"/>
  <c r="C75" i="6"/>
  <c r="D75" i="6"/>
  <c r="C77" i="6"/>
  <c r="D77" i="6"/>
  <c r="D109" i="6"/>
  <c r="C109" i="6"/>
  <c r="C112" i="6"/>
  <c r="D112" i="6"/>
  <c r="C60" i="6"/>
  <c r="D60" i="6"/>
  <c r="C63" i="6"/>
  <c r="D63" i="6"/>
  <c r="C95" i="6"/>
  <c r="D95" i="6"/>
  <c r="AO15" i="6"/>
  <c r="C127" i="6"/>
  <c r="D127" i="6"/>
  <c r="C98" i="6"/>
  <c r="D98" i="6"/>
  <c r="C104" i="6"/>
  <c r="D104" i="6"/>
  <c r="C72" i="6"/>
  <c r="D72" i="6"/>
  <c r="C79" i="6"/>
  <c r="D79" i="6"/>
  <c r="C96" i="6"/>
  <c r="D96" i="6"/>
  <c r="C49" i="6"/>
  <c r="D49" i="6"/>
  <c r="D129" i="6"/>
  <c r="C129" i="6"/>
  <c r="D124" i="6"/>
  <c r="C124" i="6"/>
  <c r="D42" i="6"/>
  <c r="C42" i="6"/>
  <c r="AO23" i="6"/>
  <c r="C74" i="6"/>
  <c r="D74" i="6"/>
  <c r="C106" i="6"/>
  <c r="D106" i="6"/>
  <c r="C59" i="6"/>
  <c r="D59" i="6"/>
  <c r="C123" i="6"/>
  <c r="D123" i="6"/>
  <c r="C132" i="6"/>
  <c r="D132" i="6"/>
  <c r="AP16" i="6" l="1"/>
  <c r="AP17" i="6"/>
  <c r="AC17" i="6"/>
  <c r="AP24" i="6"/>
  <c r="AP12" i="6"/>
  <c r="AP15" i="6"/>
  <c r="AP14" i="6"/>
  <c r="AP10" i="6"/>
  <c r="S123" i="6"/>
  <c r="W123" i="6" s="1"/>
  <c r="AP23" i="6"/>
  <c r="AP19" i="6"/>
  <c r="S24" i="6"/>
  <c r="W24" i="6" s="1"/>
  <c r="S121" i="6"/>
  <c r="W121" i="6" s="1"/>
  <c r="S101" i="6"/>
  <c r="W101" i="6" s="1"/>
  <c r="S96" i="6"/>
  <c r="W96" i="6" s="1"/>
  <c r="S63" i="6"/>
  <c r="W63" i="6" s="1"/>
  <c r="S77" i="6"/>
  <c r="W77" i="6" s="1"/>
  <c r="S27" i="6"/>
  <c r="W27" i="6" s="1"/>
  <c r="S97" i="6"/>
  <c r="W97" i="6" s="1"/>
  <c r="S43" i="6"/>
  <c r="W43" i="6" s="1"/>
  <c r="S118" i="6"/>
  <c r="W118" i="6" s="1"/>
  <c r="S115" i="6"/>
  <c r="W115" i="6" s="1"/>
  <c r="S88" i="6"/>
  <c r="W88" i="6" s="1"/>
  <c r="S99" i="6"/>
  <c r="W99" i="6" s="1"/>
  <c r="S50" i="6"/>
  <c r="W50" i="6" s="1"/>
  <c r="S120" i="6"/>
  <c r="W120" i="6" s="1"/>
  <c r="S113" i="6"/>
  <c r="W113" i="6" s="1"/>
  <c r="S125" i="6"/>
  <c r="W125" i="6" s="1"/>
  <c r="S59" i="6"/>
  <c r="W59" i="6" s="1"/>
  <c r="S42" i="6"/>
  <c r="W42" i="6" s="1"/>
  <c r="S98" i="6"/>
  <c r="W98" i="6" s="1"/>
  <c r="S58" i="6"/>
  <c r="W58" i="6" s="1"/>
  <c r="S71" i="6"/>
  <c r="W71" i="6" s="1"/>
  <c r="S46" i="6"/>
  <c r="W46" i="6" s="1"/>
  <c r="S53" i="6"/>
  <c r="W53" i="6" s="1"/>
  <c r="S102" i="6"/>
  <c r="W102" i="6" s="1"/>
  <c r="S89" i="6"/>
  <c r="W89" i="6" s="1"/>
  <c r="S45" i="6"/>
  <c r="W45" i="6" s="1"/>
  <c r="S54" i="6"/>
  <c r="W54" i="6" s="1"/>
  <c r="S83" i="6"/>
  <c r="W83" i="6" s="1"/>
  <c r="S80" i="6"/>
  <c r="W80" i="6" s="1"/>
  <c r="S134" i="6"/>
  <c r="W134" i="6" s="1"/>
  <c r="S68" i="6"/>
  <c r="W68" i="6" s="1"/>
  <c r="AP21" i="6"/>
  <c r="S30" i="6"/>
  <c r="W30" i="6" s="1"/>
  <c r="S69" i="6"/>
  <c r="W69" i="6" s="1"/>
  <c r="S109" i="6"/>
  <c r="W109" i="6" s="1"/>
  <c r="S110" i="6"/>
  <c r="W110" i="6" s="1"/>
  <c r="S25" i="6"/>
  <c r="W25" i="6" s="1"/>
  <c r="S79" i="6"/>
  <c r="W79" i="6" s="1"/>
  <c r="S136" i="6"/>
  <c r="W136" i="6" s="1"/>
  <c r="S34" i="6"/>
  <c r="W34" i="6" s="1"/>
  <c r="S76" i="6"/>
  <c r="W76" i="6" s="1"/>
  <c r="S20" i="6"/>
  <c r="W20" i="6" s="1"/>
  <c r="S111" i="6"/>
  <c r="W111" i="6" s="1"/>
  <c r="S127" i="6"/>
  <c r="W127" i="6" s="1"/>
  <c r="S32" i="6"/>
  <c r="W32" i="6" s="1"/>
  <c r="S56" i="6"/>
  <c r="W56" i="6" s="1"/>
  <c r="S100" i="6"/>
  <c r="W100" i="6" s="1"/>
  <c r="S70" i="6"/>
  <c r="W70" i="6" s="1"/>
  <c r="S72" i="6"/>
  <c r="W72" i="6" s="1"/>
  <c r="S112" i="6"/>
  <c r="W112" i="6" s="1"/>
  <c r="S128" i="6"/>
  <c r="W128" i="6" s="1"/>
  <c r="AP8" i="6"/>
  <c r="AP7" i="6"/>
  <c r="S21" i="6"/>
  <c r="W21" i="6" s="1"/>
  <c r="S38" i="6"/>
  <c r="W38" i="6" s="1"/>
  <c r="S94" i="6"/>
  <c r="W94" i="6" s="1"/>
  <c r="AP9" i="6"/>
  <c r="S37" i="6"/>
  <c r="W37" i="6" s="1"/>
  <c r="S65" i="6"/>
  <c r="W65" i="6" s="1"/>
  <c r="S36" i="6"/>
  <c r="W36" i="6" s="1"/>
  <c r="S90" i="6"/>
  <c r="W90" i="6" s="1"/>
  <c r="S85" i="6"/>
  <c r="W85" i="6" s="1"/>
  <c r="S73" i="6"/>
  <c r="W73" i="6" s="1"/>
  <c r="S116" i="6"/>
  <c r="W116" i="6" s="1"/>
  <c r="S18" i="6"/>
  <c r="W18" i="6" s="1"/>
  <c r="X18" i="6" s="1"/>
  <c r="S55" i="6"/>
  <c r="W55" i="6" s="1"/>
  <c r="S40" i="6"/>
  <c r="W40" i="6" s="1"/>
  <c r="S86" i="6"/>
  <c r="W86" i="6" s="1"/>
  <c r="S106" i="6"/>
  <c r="W106" i="6" s="1"/>
  <c r="S28" i="6"/>
  <c r="W28" i="6" s="1"/>
  <c r="S51" i="6"/>
  <c r="W51" i="6" s="1"/>
  <c r="S78" i="6"/>
  <c r="W78" i="6" s="1"/>
  <c r="S26" i="6"/>
  <c r="W26" i="6" s="1"/>
  <c r="AP22" i="6"/>
  <c r="S132" i="6"/>
  <c r="W132" i="6" s="1"/>
  <c r="S74" i="6"/>
  <c r="W74" i="6" s="1"/>
  <c r="S129" i="6"/>
  <c r="W129" i="6" s="1"/>
  <c r="S39" i="6"/>
  <c r="W39" i="6" s="1"/>
  <c r="S48" i="6"/>
  <c r="W48" i="6" s="1"/>
  <c r="S92" i="6"/>
  <c r="W92" i="6" s="1"/>
  <c r="S130" i="6"/>
  <c r="W130" i="6" s="1"/>
  <c r="S105" i="6"/>
  <c r="W105" i="6" s="1"/>
  <c r="S19" i="6"/>
  <c r="AP13" i="6"/>
  <c r="S23" i="6"/>
  <c r="W23" i="6" s="1"/>
  <c r="S133" i="6"/>
  <c r="W133" i="6" s="1"/>
  <c r="S35" i="6"/>
  <c r="W35" i="6" s="1"/>
  <c r="S52" i="6"/>
  <c r="W52" i="6" s="1"/>
  <c r="S47" i="6"/>
  <c r="W47" i="6" s="1"/>
  <c r="AP26" i="6"/>
  <c r="AP25" i="6"/>
  <c r="S104" i="6"/>
  <c r="W104" i="6" s="1"/>
  <c r="S103" i="6"/>
  <c r="W103" i="6" s="1"/>
  <c r="S66" i="6"/>
  <c r="W66" i="6" s="1"/>
  <c r="S87" i="6"/>
  <c r="W87" i="6" s="1"/>
  <c r="S82" i="6"/>
  <c r="W82" i="6" s="1"/>
  <c r="S60" i="6"/>
  <c r="W60" i="6" s="1"/>
  <c r="S64" i="6"/>
  <c r="W64" i="6" s="1"/>
  <c r="S126" i="6"/>
  <c r="W126" i="6" s="1"/>
  <c r="S67" i="6"/>
  <c r="W67" i="6" s="1"/>
  <c r="S61" i="6"/>
  <c r="W61" i="6" s="1"/>
  <c r="S124" i="6"/>
  <c r="W124" i="6" s="1"/>
  <c r="S75" i="6"/>
  <c r="W75" i="6" s="1"/>
  <c r="S33" i="6"/>
  <c r="W33" i="6" s="1"/>
  <c r="S93" i="6"/>
  <c r="W93" i="6" s="1"/>
  <c r="S49" i="6"/>
  <c r="W49" i="6" s="1"/>
  <c r="S95" i="6"/>
  <c r="W95" i="6" s="1"/>
  <c r="S122" i="6"/>
  <c r="W122" i="6" s="1"/>
  <c r="S91" i="6"/>
  <c r="W91" i="6" s="1"/>
  <c r="S135" i="6"/>
  <c r="W135" i="6" s="1"/>
  <c r="S84" i="6"/>
  <c r="W84" i="6" s="1"/>
  <c r="S117" i="6"/>
  <c r="W117" i="6" s="1"/>
  <c r="S31" i="6"/>
  <c r="W31" i="6" s="1"/>
  <c r="S44" i="6"/>
  <c r="W44" i="6" s="1"/>
  <c r="S81" i="6"/>
  <c r="W81" i="6" s="1"/>
  <c r="S41" i="6"/>
  <c r="W41" i="6" s="1"/>
  <c r="S108" i="6"/>
  <c r="W108" i="6" s="1"/>
  <c r="AP18" i="6"/>
  <c r="S107" i="6"/>
  <c r="W107" i="6" s="1"/>
  <c r="S119" i="6"/>
  <c r="W119" i="6" s="1"/>
  <c r="S57" i="6"/>
  <c r="W57" i="6" s="1"/>
  <c r="S62" i="6"/>
  <c r="W62" i="6" s="1"/>
  <c r="S131" i="6"/>
  <c r="W131" i="6" s="1"/>
  <c r="S114" i="6"/>
  <c r="W114" i="6" s="1"/>
  <c r="AP11" i="6"/>
  <c r="S22" i="6"/>
  <c r="W22" i="6" s="1"/>
  <c r="S29" i="6"/>
  <c r="W29" i="6" s="1"/>
  <c r="W19" i="6" l="1"/>
  <c r="X19" i="6" s="1"/>
  <c r="X20" i="6" s="1"/>
  <c r="X21" i="6" s="1"/>
  <c r="AD17" i="6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18" i="6"/>
  <c r="T21" i="6"/>
  <c r="T19" i="6"/>
  <c r="T20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</calcChain>
</file>

<file path=xl/sharedStrings.xml><?xml version="1.0" encoding="utf-8"?>
<sst xmlns="http://schemas.openxmlformats.org/spreadsheetml/2006/main" count="157" uniqueCount="97">
  <si>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</si>
  <si>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</si>
  <si>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</si>
  <si>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</si>
  <si>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</si>
  <si>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</si>
  <si>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</si>
  <si>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</si>
  <si>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</si>
  <si>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</si>
  <si>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</si>
  <si>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</si>
  <si>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</si>
  <si>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</si>
  <si>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</si>
  <si>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</si>
  <si>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</si>
  <si>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</si>
  <si>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</si>
  <si>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Funct.</t>
  </si>
  <si>
    <t>%BV</t>
  </si>
  <si>
    <t>Mercury IFT</t>
  </si>
  <si>
    <t>Grain Density, grams/cc:</t>
  </si>
  <si>
    <t>Reservoir Contact Angle</t>
  </si>
  <si>
    <t>fraction</t>
  </si>
  <si>
    <t>grams/cc</t>
  </si>
  <si>
    <t>Sb/Pc</t>
  </si>
  <si>
    <t>oil/water</t>
  </si>
  <si>
    <t>Laboratory IFT</t>
  </si>
  <si>
    <t>PSD HISTOGRAM</t>
  </si>
  <si>
    <t>MC 7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</si>
  <si>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</si>
  <si>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</si>
  <si>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</si>
  <si>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</si>
  <si>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</si>
  <si>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</si>
  <si>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</si>
  <si>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</si>
  <si>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</si>
  <si>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</si>
  <si>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</si>
  <si>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</si>
  <si>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</si>
  <si>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</si>
  <si>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</si>
  <si>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</si>
  <si>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</si>
  <si>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</si>
  <si>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</si>
  <si>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</si>
  <si>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</si>
  <si>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</si>
  <si>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</si>
  <si>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</si>
  <si>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</si>
  <si>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</si>
  <si>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</si>
  <si>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</si>
  <si>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</si>
  <si>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</si>
  <si>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</si>
  <si>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</si>
  <si>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</si>
  <si>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</si>
  <si>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</si>
  <si>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</si>
  <si>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</si>
  <si>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</si>
  <si>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</si>
  <si>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</si>
  <si>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</si>
  <si>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</si>
  <si>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</si>
  <si>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</si>
  <si>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</si>
  <si>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</si>
  <si>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</si>
  <si>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</si>
  <si>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</si>
  <si>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</si>
  <si>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</si>
  <si>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</si>
  <si>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</si>
  <si>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</si>
  <si>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</si>
  <si>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</si>
  <si>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</si>
  <si>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</si>
  <si>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</si>
  <si>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</si>
  <si>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Shell Exploration &amp; Production Company</t>
  </si>
  <si>
    <t>Sample Depth, feet:</t>
  </si>
  <si>
    <t>Offshore</t>
  </si>
  <si>
    <t>HH-77445</t>
  </si>
  <si>
    <t>All Data Proprietary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</si>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</sst>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7">
    <xf numFmtId="0" fontId="0" fillId="0" borderId="0" xfId="0"/>
    <xf numFmtId="0" fontId="2" fillId="2" borderId="0" xfId="0" applyFont="1" applyFill="1" applyBorder="1" applyAlignment="1">
      <alignment vertical="center"/>
    </xf>
    <xf numFmtId="14" fontId="0" fillId="0" borderId="0" xfId="0" applyNumberFormat="1" applyFont="1"/>
    <xf numFmtId="166" fontId="3" fillId="0" borderId="1" xfId="5" applyNumberFormat="1" applyFont="1" applyBorder="1" applyProtection="1">
      <protection locked="0"/>
    </xf>
    <xf numFmtId="0" fontId="0" fillId="0" borderId="0" xfId="0" applyFont="1"/>
    <xf numFmtId="165" fontId="0" fillId="0" borderId="0" xfId="0" applyNumberFormat="1" applyAlignment="1">
      <alignment horizontal="center"/>
    </xf>
    <xf numFmtId="0" fontId="0" fillId="0" borderId="3" xfId="5" applyFont="1" applyBorder="1" applyProtection="1"/>
    <xf numFmtId="0" fontId="0" fillId="0" borderId="0" xfId="5" applyFont="1" applyAlignment="1">
      <alignment horizontal="centerContinuous"/>
    </xf>
    <xf numFmtId="166" fontId="3" fillId="0" borderId="0" xfId="5" applyNumberFormat="1" applyFont="1" applyBorder="1" applyProtection="1">
      <protection locked="0"/>
    </xf>
    <xf numFmtId="2" fontId="0" fillId="0" borderId="0" xfId="5" applyNumberFormat="1" applyFont="1" applyAlignment="1" applyProtection="1">
      <alignment horizontal="right"/>
    </xf>
    <xf numFmtId="0" fontId="0" fillId="0" borderId="4" xfId="5" applyFont="1" applyBorder="1"/>
    <xf numFmtId="0" fontId="0" fillId="0" borderId="5" xfId="5" applyFont="1" applyBorder="1"/>
    <xf numFmtId="167" fontId="0" fillId="0" borderId="6" xfId="5" applyNumberFormat="1" applyFont="1" applyBorder="1" applyAlignment="1" applyProtection="1">
      <alignment horizontal="centerContinuous"/>
    </xf>
    <xf numFmtId="166" fontId="0" fillId="0" borderId="0" xfId="5" applyNumberFormat="1" applyFont="1" applyAlignment="1" applyProtection="1">
      <alignment horizontal="right"/>
    </xf>
    <xf numFmtId="0" fontId="4" fillId="0" borderId="0" xfId="5" applyFont="1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5" applyNumberFormat="1" applyFont="1" applyProtection="1"/>
    <xf numFmtId="166" fontId="3" fillId="0" borderId="0" xfId="5" applyNumberFormat="1" applyFont="1" applyFill="1" applyBorder="1" applyProtection="1">
      <protection locked="0"/>
    </xf>
    <xf numFmtId="166" fontId="0" fillId="0" borderId="0" xfId="0" applyNumberFormat="1" applyFont="1"/>
    <xf numFmtId="166" fontId="3" fillId="0" borderId="8" xfId="5" applyNumberFormat="1" applyFont="1" applyBorder="1" applyProtection="1">
      <protection locked="0"/>
    </xf>
    <xf numFmtId="0" fontId="0" fillId="0" borderId="10" xfId="5" applyFont="1" applyBorder="1" applyAlignment="1" applyProtection="1">
      <alignment horizontal="center" vertical="center"/>
    </xf>
    <xf numFmtId="0" fontId="0" fillId="0" borderId="0" xfId="5" applyFont="1" applyAlignment="1" applyProtection="1">
      <alignment horizontal="centerContinuous"/>
    </xf>
    <xf numFmtId="175" fontId="0" fillId="0" borderId="0" xfId="5" applyNumberFormat="1" applyFont="1" applyBorder="1" applyAlignment="1" applyProtection="1">
      <alignment horizontal="center"/>
    </xf>
    <xf numFmtId="166" fontId="0" fillId="0" borderId="0" xfId="0" applyNumberFormat="1" applyBorder="1" applyAlignment="1">
      <alignment horizontal="center"/>
    </xf>
    <xf numFmtId="167" fontId="0" fillId="0" borderId="0" xfId="5" applyNumberFormat="1" applyFont="1" applyAlignment="1" applyProtection="1">
      <alignment horizontal="right"/>
    </xf>
    <xf numFmtId="0" fontId="0" fillId="0" borderId="5" xfId="5" applyFont="1" applyBorder="1" applyProtection="1"/>
    <xf numFmtId="0" fontId="0" fillId="0" borderId="0" xfId="5" applyFont="1" applyAlignment="1"/>
    <xf numFmtId="0" fontId="0" fillId="0" borderId="0" xfId="0" applyFill="1" applyBorder="1" applyAlignment="1"/>
    <xf numFmtId="0" fontId="0" fillId="0" borderId="10" xfId="5" applyFont="1" applyFill="1" applyBorder="1" applyAlignment="1" applyProtection="1">
      <alignment horizontal="center" vertical="center"/>
    </xf>
    <xf numFmtId="179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/>
    </xf>
    <xf numFmtId="0" fontId="0" fillId="0" borderId="0" xfId="5" applyFont="1" applyAlignment="1" applyProtection="1">
      <alignment horizontal="center"/>
    </xf>
    <xf numFmtId="177" fontId="0" fillId="0" borderId="0" xfId="5" applyNumberFormat="1" applyFont="1" applyBorder="1" applyAlignment="1" applyProtection="1">
      <alignment horizontal="center"/>
    </xf>
    <xf numFmtId="182" fontId="0" fillId="0" borderId="0" xfId="5" applyNumberFormat="1" applyFont="1" applyAlignment="1" applyProtection="1">
      <alignment horizontal="center"/>
    </xf>
    <xf numFmtId="2" fontId="0" fillId="0" borderId="0" xfId="0" applyNumberFormat="1" applyAlignment="1">
      <alignment horizontal="center"/>
    </xf>
    <xf numFmtId="166" fontId="3" fillId="0" borderId="0" xfId="0" applyNumberFormat="1" applyFont="1"/>
    <xf numFmtId="168" fontId="0" fillId="0" borderId="0" xfId="5" applyNumberFormat="1" applyFont="1" applyAlignment="1" applyProtection="1">
      <alignment horizontal="center"/>
    </xf>
    <xf numFmtId="178" fontId="0" fillId="0" borderId="0" xfId="5" applyNumberFormat="1" applyFont="1" applyBorder="1" applyAlignment="1" applyProtection="1">
      <alignment horizontal="centerContinuous"/>
    </xf>
    <xf numFmtId="181" fontId="0" fillId="0" borderId="0" xfId="5" applyNumberFormat="1" applyFont="1" applyAlignment="1" applyProtection="1">
      <alignment horizontal="center"/>
    </xf>
    <xf numFmtId="180" fontId="0" fillId="0" borderId="0" xfId="0" applyNumberFormat="1" applyBorder="1" applyAlignment="1">
      <alignment horizontal="center"/>
    </xf>
    <xf numFmtId="173" fontId="0" fillId="0" borderId="0" xfId="5" applyNumberFormat="1" applyFont="1" applyBorder="1" applyAlignment="1" applyProtection="1">
      <alignment horizontal="center"/>
    </xf>
    <xf numFmtId="0" fontId="0" fillId="0" borderId="7" xfId="5" applyFont="1" applyBorder="1"/>
    <xf numFmtId="187" fontId="0" fillId="0" borderId="0" xfId="5" applyNumberFormat="1" applyFont="1" applyAlignment="1" applyProtection="1">
      <alignment horizontal="center"/>
    </xf>
    <xf numFmtId="186" fontId="0" fillId="0" borderId="0" xfId="5" applyNumberFormat="1" applyFont="1" applyAlignment="1" applyProtection="1">
      <alignment horizontal="center"/>
    </xf>
    <xf numFmtId="166" fontId="0" fillId="0" borderId="0" xfId="5" applyNumberFormat="1" applyFont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/>
    <xf numFmtId="0" fontId="0" fillId="0" borderId="12" xfId="5" applyFont="1" applyBorder="1" applyAlignment="1" applyProtection="1">
      <alignment horizontal="center" vertical="center"/>
    </xf>
    <xf numFmtId="0" fontId="0" fillId="0" borderId="0" xfId="5" applyFont="1" applyAlignment="1">
      <alignment horizontal="right"/>
    </xf>
    <xf numFmtId="0" fontId="0" fillId="0" borderId="11" xfId="5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/>
    </xf>
    <xf numFmtId="172" fontId="0" fillId="0" borderId="13" xfId="5" applyNumberFormat="1" applyFont="1" applyBorder="1" applyAlignment="1" applyProtection="1">
      <alignment horizontal="center"/>
      <protection locked="0"/>
    </xf>
    <xf numFmtId="0" fontId="5" fillId="0" borderId="0" xfId="5" applyFont="1" applyAlignment="1" applyProtection="1"/>
    <xf numFmtId="0" fontId="3" fillId="0" borderId="0" xfId="5" applyNumberFormat="1" applyFont="1" applyBorder="1" applyAlignment="1" applyProtection="1">
      <alignment horizontal="center"/>
      <protection locked="0"/>
    </xf>
    <xf numFmtId="187" fontId="0" fillId="0" borderId="0" xfId="5" applyNumberFormat="1" applyFont="1" applyFill="1" applyAlignment="1" applyProtection="1">
      <alignment horizontal="center"/>
    </xf>
    <xf numFmtId="178" fontId="0" fillId="0" borderId="0" xfId="5" applyNumberFormat="1" applyFont="1" applyBorder="1" applyAlignment="1" applyProtection="1">
      <alignment horizontal="center"/>
    </xf>
    <xf numFmtId="167" fontId="0" fillId="0" borderId="0" xfId="0" applyNumberFormat="1" applyAlignment="1">
      <alignment horizontal="center"/>
    </xf>
    <xf numFmtId="0" fontId="0" fillId="0" borderId="0" xfId="5" applyNumberFormat="1" applyFont="1" applyBorder="1" applyAlignment="1" applyProtection="1">
      <alignment horizontal="center"/>
    </xf>
    <xf numFmtId="0" fontId="0" fillId="0" borderId="11" xfId="5" applyFont="1" applyFill="1" applyBorder="1" applyAlignment="1" applyProtection="1">
      <alignment horizontal="center" vertical="center"/>
    </xf>
    <xf numFmtId="166" fontId="3" fillId="0" borderId="13" xfId="5" applyNumberFormat="1" applyFont="1" applyBorder="1" applyProtection="1">
      <protection locked="0"/>
    </xf>
    <xf numFmtId="2" fontId="0" fillId="0" borderId="14" xfId="5" applyNumberFormat="1" applyFont="1" applyBorder="1" applyAlignment="1" applyProtection="1">
      <alignment horizontal="centerContinuous"/>
    </xf>
    <xf numFmtId="166" fontId="0" fillId="0" borderId="0" xfId="0" applyNumberFormat="1" applyFont="1" applyBorder="1" applyAlignment="1">
      <alignment horizontal="center"/>
    </xf>
    <xf numFmtId="186" fontId="0" fillId="0" borderId="6" xfId="5" applyNumberFormat="1" applyFont="1" applyBorder="1" applyAlignment="1" applyProtection="1">
      <alignment horizontal="centerContinuous"/>
    </xf>
    <xf numFmtId="172" fontId="0" fillId="0" borderId="0" xfId="5" applyNumberFormat="1" applyFont="1" applyBorder="1" applyAlignment="1" applyProtection="1">
      <alignment horizontal="center"/>
      <protection locked="0"/>
    </xf>
    <xf numFmtId="0" fontId="0" fillId="0" borderId="0" xfId="5" applyFont="1" applyAlignment="1" applyProtection="1">
      <alignment horizontal="right"/>
    </xf>
    <xf numFmtId="171" fontId="0" fillId="0" borderId="0" xfId="5" applyNumberFormat="1" applyFont="1" applyBorder="1" applyAlignment="1" applyProtection="1">
      <alignment horizontal="center"/>
    </xf>
    <xf numFmtId="0" fontId="0" fillId="0" borderId="0" xfId="5" applyFont="1"/>
    <xf numFmtId="2" fontId="0" fillId="0" borderId="0" xfId="5" applyNumberFormat="1" applyFont="1" applyBorder="1" applyAlignment="1" applyProtection="1">
      <alignment horizontal="center"/>
    </xf>
    <xf numFmtId="164" fontId="0" fillId="0" borderId="13" xfId="5" applyNumberFormat="1" applyFont="1" applyBorder="1" applyAlignment="1" applyProtection="1">
      <alignment horizontal="center"/>
    </xf>
    <xf numFmtId="183" fontId="0" fillId="0" borderId="0" xfId="5" applyNumberFormat="1" applyFont="1" applyAlignment="1" applyProtection="1">
      <alignment horizontal="center"/>
    </xf>
    <xf numFmtId="0" fontId="0" fillId="0" borderId="0" xfId="5" applyFont="1" applyAlignment="1" applyProtection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5" applyFont="1" applyFill="1"/>
    <xf numFmtId="166" fontId="0" fillId="0" borderId="0" xfId="5" applyNumberFormat="1" applyFont="1"/>
    <xf numFmtId="0" fontId="0" fillId="0" borderId="15" xfId="5" applyFont="1" applyBorder="1" applyAlignment="1">
      <alignment horizontal="center"/>
    </xf>
    <xf numFmtId="176" fontId="0" fillId="0" borderId="0" xfId="5" applyNumberFormat="1" applyFont="1" applyBorder="1" applyAlignment="1" applyProtection="1">
      <alignment horizontal="center"/>
    </xf>
    <xf numFmtId="164" fontId="0" fillId="0" borderId="1" xfId="5" applyNumberFormat="1" applyFont="1" applyBorder="1" applyAlignment="1" applyProtection="1">
      <alignment horizontal="center"/>
    </xf>
    <xf numFmtId="2" fontId="0" fillId="0" borderId="0" xfId="0" applyNumberFormat="1" applyFont="1" applyAlignment="1"/>
    <xf numFmtId="164" fontId="0" fillId="0" borderId="0" xfId="5" applyNumberFormat="1" applyFont="1" applyBorder="1" applyAlignment="1" applyProtection="1">
      <alignment horizontal="center"/>
    </xf>
    <xf numFmtId="165" fontId="0" fillId="0" borderId="0" xfId="5" applyNumberFormat="1" applyFont="1" applyBorder="1" applyProtection="1"/>
    <xf numFmtId="0" fontId="0" fillId="0" borderId="0" xfId="5" applyFont="1" applyProtection="1"/>
    <xf numFmtId="1" fontId="0" fillId="0" borderId="0" xfId="5" applyNumberFormat="1" applyFont="1" applyProtection="1"/>
    <xf numFmtId="2" fontId="0" fillId="0" borderId="2" xfId="5" applyNumberFormat="1" applyFont="1" applyBorder="1" applyAlignment="1" applyProtection="1">
      <alignment horizontal="center"/>
    </xf>
    <xf numFmtId="174" fontId="0" fillId="0" borderId="0" xfId="5" applyNumberFormat="1" applyFont="1" applyBorder="1" applyAlignment="1" applyProtection="1">
      <alignment horizontal="center"/>
    </xf>
    <xf numFmtId="185" fontId="0" fillId="0" borderId="0" xfId="4" applyNumberFormat="1" applyFont="1" applyFill="1"/>
    <xf numFmtId="0" fontId="0" fillId="0" borderId="0" xfId="5" applyFont="1" applyFill="1" applyProtection="1"/>
    <xf numFmtId="0" fontId="4" fillId="0" borderId="0" xfId="5" applyFont="1" applyAlignment="1">
      <alignment horizontal="centerContinuous"/>
    </xf>
    <xf numFmtId="0" fontId="0" fillId="0" borderId="0" xfId="0" applyFont="1" applyBorder="1"/>
    <xf numFmtId="0" fontId="0" fillId="0" borderId="15" xfId="5" applyFont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5" applyFont="1" applyBorder="1" applyAlignment="1">
      <alignment horizontal="centerContinuous"/>
    </xf>
    <xf numFmtId="0" fontId="0" fillId="0" borderId="13" xfId="0" applyFont="1" applyBorder="1" applyAlignment="1">
      <alignment horizontal="center"/>
    </xf>
    <xf numFmtId="0" fontId="7" fillId="0" borderId="0" xfId="5" applyFont="1" applyProtection="1"/>
    <xf numFmtId="2" fontId="0" fillId="0" borderId="0" xfId="0" applyNumberFormat="1" applyFont="1" applyAlignment="1">
      <alignment horizontal="right"/>
    </xf>
    <xf numFmtId="0" fontId="0" fillId="0" borderId="0" xfId="5" applyNumberFormat="1" applyFont="1" applyBorder="1" applyProtection="1"/>
    <xf numFmtId="166" fontId="0" fillId="0" borderId="0" xfId="0" applyNumberFormat="1" applyFont="1" applyBorder="1"/>
    <xf numFmtId="166" fontId="0" fillId="0" borderId="0" xfId="0" applyNumberFormat="1" applyAlignment="1">
      <alignment horizontal="center"/>
    </xf>
    <xf numFmtId="0" fontId="0" fillId="0" borderId="4" xfId="5" applyFont="1" applyBorder="1" applyAlignment="1" applyProtection="1">
      <alignment horizontal="centerContinuous" vertical="center"/>
    </xf>
    <xf numFmtId="0" fontId="0" fillId="0" borderId="5" xfId="5" applyFont="1" applyBorder="1" applyAlignment="1" applyProtection="1">
      <alignment horizontal="centerContinuous" vertical="center"/>
    </xf>
    <xf numFmtId="0" fontId="3" fillId="0" borderId="7" xfId="5" applyNumberFormat="1" applyFont="1" applyBorder="1" applyAlignment="1" applyProtection="1">
      <alignment horizontal="center"/>
      <protection locked="0"/>
    </xf>
    <xf numFmtId="0" fontId="0" fillId="0" borderId="0" xfId="5" applyFont="1" applyBorder="1" applyAlignment="1">
      <alignment horizontal="center"/>
    </xf>
    <xf numFmtId="0" fontId="4" fillId="0" borderId="0" xfId="5" applyFont="1" applyAlignment="1" applyProtection="1">
      <alignment horizontal="centerContinuous"/>
    </xf>
    <xf numFmtId="0" fontId="0" fillId="0" borderId="0" xfId="5" applyFont="1" applyBorder="1" applyAlignment="1" applyProtection="1">
      <alignment horizontal="centerContinuous"/>
    </xf>
    <xf numFmtId="0" fontId="0" fillId="0" borderId="7" xfId="5" applyNumberFormat="1" applyFont="1" applyBorder="1" applyAlignment="1" applyProtection="1">
      <alignment horizontal="center"/>
    </xf>
    <xf numFmtId="189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/>
    <xf numFmtId="0" fontId="0" fillId="0" borderId="2" xfId="5" applyFont="1" applyBorder="1" applyAlignment="1" applyProtection="1">
      <alignment horizontal="center" vertical="center"/>
    </xf>
    <xf numFmtId="178" fontId="0" fillId="0" borderId="15" xfId="5" applyNumberFormat="1" applyFont="1" applyBorder="1" applyAlignment="1" applyProtection="1">
      <alignment horizontal="centerContinuous"/>
    </xf>
    <xf numFmtId="1" fontId="3" fillId="0" borderId="1" xfId="5" applyNumberFormat="1" applyFont="1" applyBorder="1" applyAlignment="1" applyProtection="1">
      <alignment horizontal="center"/>
      <protection locked="0"/>
    </xf>
    <xf numFmtId="179" fontId="0" fillId="0" borderId="0" xfId="0" applyNumberFormat="1" applyBorder="1" applyAlignment="1">
      <alignment horizontal="center"/>
    </xf>
    <xf numFmtId="2" fontId="0" fillId="0" borderId="0" xfId="0" applyNumberFormat="1" applyFont="1"/>
    <xf numFmtId="166" fontId="0" fillId="0" borderId="0" xfId="5" applyNumberFormat="1" applyFont="1" applyBorder="1" applyAlignment="1">
      <alignment horizontal="center"/>
    </xf>
    <xf numFmtId="1" fontId="3" fillId="0" borderId="0" xfId="5" applyNumberFormat="1" applyFont="1" applyBorder="1" applyAlignment="1" applyProtection="1">
      <alignment horizontal="center"/>
      <protection locked="0"/>
    </xf>
    <xf numFmtId="186" fontId="0" fillId="0" borderId="0" xfId="5" applyNumberFormat="1" applyFont="1" applyBorder="1" applyAlignment="1" applyProtection="1">
      <alignment horizontal="centerContinuous"/>
    </xf>
    <xf numFmtId="0" fontId="4" fillId="0" borderId="0" xfId="5" applyFont="1" applyAlignment="1" applyProtection="1">
      <alignment horizontal="center"/>
    </xf>
    <xf numFmtId="180" fontId="0" fillId="0" borderId="0" xfId="0" applyNumberFormat="1" applyAlignment="1">
      <alignment horizontal="center"/>
    </xf>
    <xf numFmtId="0" fontId="0" fillId="0" borderId="0" xfId="5" applyFont="1" applyBorder="1" applyAlignment="1" applyProtection="1">
      <alignment horizontal="center"/>
    </xf>
    <xf numFmtId="0" fontId="0" fillId="0" borderId="9" xfId="5" applyFont="1" applyBorder="1"/>
    <xf numFmtId="0" fontId="0" fillId="0" borderId="14" xfId="5" applyFont="1" applyBorder="1" applyAlignment="1" applyProtection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quotePrefix="1" applyNumberFormat="1" applyFont="1" applyAlignment="1">
      <alignment horizontal="right"/>
    </xf>
    <xf numFmtId="0" fontId="0" fillId="0" borderId="13" xfId="5" applyFont="1" applyBorder="1" applyAlignment="1" applyProtection="1">
      <alignment horizontal="centerContinuous" vertical="center"/>
    </xf>
    <xf numFmtId="178" fontId="0" fillId="0" borderId="0" xfId="5" applyNumberFormat="1" applyFont="1" applyAlignment="1" applyProtection="1">
      <alignment horizontal="center"/>
    </xf>
    <xf numFmtId="186" fontId="0" fillId="0" borderId="0" xfId="5" applyNumberFormat="1" applyFont="1" applyBorder="1" applyAlignment="1" applyProtection="1">
      <alignment horizontal="center"/>
    </xf>
    <xf numFmtId="166" fontId="0" fillId="0" borderId="0" xfId="5" applyNumberFormat="1" applyFont="1" applyBorder="1" applyAlignment="1" applyProtection="1">
      <alignment horizontal="center"/>
    </xf>
    <xf numFmtId="174" fontId="0" fillId="0" borderId="0" xfId="5" applyNumberFormat="1" applyFont="1" applyBorder="1" applyProtection="1"/>
    <xf numFmtId="166" fontId="0" fillId="0" borderId="0" xfId="0" applyNumberFormat="1" applyFont="1" applyAlignment="1">
      <alignment horizontal="center"/>
    </xf>
    <xf numFmtId="188" fontId="0" fillId="0" borderId="0" xfId="5" applyNumberFormat="1" applyFont="1" applyAlignment="1" applyProtection="1">
      <alignment horizontal="left"/>
    </xf>
    <xf numFmtId="0" fontId="0" fillId="0" borderId="9" xfId="5" applyFont="1" applyBorder="1" applyProtection="1"/>
    <xf numFmtId="184" fontId="0" fillId="0" borderId="0" xfId="0" applyNumberFormat="1" applyFont="1" applyAlignment="1">
      <alignment horizontal="right"/>
    </xf>
    <xf numFmtId="190" fontId="0" fillId="0" borderId="0" xfId="0" quotePrefix="1" applyNumberFormat="1" applyFont="1" applyBorder="1" applyAlignment="1">
      <alignment horizontal="left"/>
    </xf>
    <xf numFmtId="167" fontId="0" fillId="0" borderId="0" xfId="0" applyNumberFormat="1" applyBorder="1" applyAlignment="1">
      <alignment horizontal="center"/>
    </xf>
    <xf numFmtId="0" fontId="0" fillId="0" borderId="0" xfId="5" applyFont="1" applyBorder="1" applyAlignment="1" applyProtection="1">
      <alignment horizontal="centerContinuous" vertical="center"/>
    </xf>
    <xf numFmtId="170" fontId="0" fillId="0" borderId="0" xfId="5" applyNumberFormat="1" applyFont="1" applyBorder="1" applyAlignment="1" applyProtection="1">
      <alignment horizontal="center"/>
    </xf>
    <xf numFmtId="169" fontId="0" fillId="0" borderId="0" xfId="5" applyNumberFormat="1" applyFont="1" applyAlignment="1" applyProtection="1">
      <alignment horizontal="center"/>
    </xf>
    <xf numFmtId="178" fontId="0" fillId="0" borderId="14" xfId="5" applyNumberFormat="1" applyFont="1" applyBorder="1" applyAlignment="1" applyProtection="1">
      <alignment horizontal="centerContinuous"/>
    </xf>
    <xf numFmtId="0" fontId="0" fillId="0" borderId="3" xfId="5" applyFont="1" applyBorder="1" applyAlignment="1" applyProtection="1">
      <alignment horizontal="centerContinuous" vertical="center"/>
    </xf>
    <xf numFmtId="0" fontId="0" fillId="2" borderId="0" xfId="0" applyFill="1" applyBorder="1" applyAlignment="1">
      <alignment vertical="center"/>
    </xf>
    <xf numFmtId="0" fontId="0" fillId="0" borderId="7" xfId="5" applyFont="1" applyBorder="1" applyAlignment="1" applyProtection="1">
      <alignment horizontal="center"/>
      <protection locked="0"/>
    </xf>
    <xf numFmtId="166" fontId="0" fillId="0" borderId="2" xfId="5" applyNumberFormat="1" applyFont="1" applyBorder="1" applyAlignment="1" applyProtection="1">
      <alignment horizontal="center"/>
    </xf>
    <xf numFmtId="0" fontId="0" fillId="0" borderId="0" xfId="5" applyFont="1" applyBorder="1"/>
    <xf numFmtId="0" fontId="0" fillId="0" borderId="0" xfId="0" applyFont="1" applyAlignment="1">
      <alignment horizontal="right"/>
    </xf>
    <xf numFmtId="185" fontId="0" fillId="0" borderId="0" xfId="0" applyNumberFormat="1" applyAlignment="1">
      <alignment horizontal="left"/>
    </xf>
    <xf numFmtId="0" fontId="0" fillId="0" borderId="8" xfId="5" applyFont="1" applyBorder="1" applyAlignment="1" applyProtection="1">
      <alignment horizontal="centerContinuous" vertical="center"/>
    </xf>
    <xf numFmtId="167" fontId="0" fillId="0" borderId="0" xfId="0" applyNumberFormat="1" applyFill="1" applyBorder="1" applyAlignment="1"/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0" fontId="0" fillId="0" borderId="3" xfId="5" applyFont="1" applyBorder="1"/>
    <xf numFmtId="0" fontId="0" fillId="0" borderId="12" xfId="5" applyFont="1" applyFill="1" applyBorder="1" applyAlignment="1" applyProtection="1">
      <alignment horizontal="center" vertical="center"/>
    </xf>
    <xf numFmtId="165" fontId="0" fillId="0" borderId="0" xfId="5" applyNumberFormat="1" applyFont="1" applyProtection="1"/>
    <xf numFmtId="0" fontId="0" fillId="0" borderId="3" xfId="5" applyFont="1" applyBorder="1" applyAlignment="1" applyProtection="1">
      <alignment horizontal="left"/>
    </xf>
    <xf numFmtId="2" fontId="0" fillId="0" borderId="6" xfId="5" applyNumberFormat="1" applyFont="1" applyBorder="1" applyAlignment="1" applyProtection="1">
      <alignment horizontal="centerContinuous"/>
    </xf>
    <xf numFmtId="0" fontId="0" fillId="0" borderId="7" xfId="5" applyFont="1" applyBorder="1" applyAlignment="1">
      <alignment horizontal="center"/>
    </xf>
    <xf numFmtId="166" fontId="0" fillId="0" borderId="0" xfId="5" applyNumberFormat="1" applyFont="1" applyBorder="1"/>
    <xf numFmtId="188" fontId="0" fillId="0" borderId="0" xfId="5" applyNumberFormat="1" applyFont="1" applyAlignment="1" applyProtection="1">
      <alignment horizontal="center"/>
    </xf>
    <xf numFmtId="0" fontId="0" fillId="0" borderId="0" xfId="0" applyFill="1" applyBorder="1" applyAlignment="1">
      <alignment vertical="center"/>
    </xf>
    <xf numFmtId="1" fontId="3" fillId="0" borderId="13" xfId="5" applyNumberFormat="1" applyFont="1" applyBorder="1" applyAlignment="1" applyProtection="1">
      <alignment horizontal="center"/>
      <protection locked="0"/>
    </xf>
    <xf numFmtId="0" fontId="0" fillId="0" borderId="0" xfId="5" applyFont="1" applyBorder="1" applyProtection="1"/>
    <xf numFmtId="1" fontId="0" fillId="0" borderId="0" xfId="5" applyNumberFormat="1" applyFont="1" applyBorder="1" applyProtection="1"/>
    <xf numFmtId="0" fontId="0" fillId="0" borderId="0" xfId="5" applyNumberFormat="1" applyFont="1" applyAlignment="1" applyProtection="1">
      <alignment horizontal="left"/>
    </xf>
    <xf numFmtId="165" fontId="0" fillId="0" borderId="0" xfId="5" applyNumberFormat="1" applyFont="1" applyAlignment="1" applyProtection="1">
      <alignment horizontal="right"/>
    </xf>
    <xf numFmtId="165" fontId="0" fillId="0" borderId="0" xfId="0" applyNumberFormat="1" applyFont="1" applyAlignment="1">
      <alignment horizontal="right"/>
    </xf>
    <xf numFmtId="0" fontId="5" fillId="0" borderId="0" xfId="5" applyFont="1" applyAlignment="1" applyProtection="1">
      <alignment horizontal="center"/>
    </xf>
    <xf numFmtId="186" fontId="0" fillId="0" borderId="5" xfId="5" applyNumberFormat="1" applyFont="1" applyBorder="1" applyAlignment="1" applyProtection="1">
      <alignment horizontal="center"/>
    </xf>
    <xf numFmtId="186" fontId="0" fillId="0" borderId="8" xfId="5" applyNumberFormat="1" applyFont="1" applyBorder="1" applyAlignment="1" applyProtection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5" applyNumberFormat="1" applyFont="1" applyProtection="1"/>
    <xf numFmtId="190" fontId="8" fillId="0" borderId="0" xfId="0" quotePrefix="1" applyNumberFormat="1" applyFont="1" applyBorder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1.7790371513845718E-3</c:v>
                </c:pt>
                <c:pt idx="30">
                  <c:v>7.6715718692977729E-3</c:v>
                </c:pt>
                <c:pt idx="31">
                  <c:v>3.238162456455377E-2</c:v>
                </c:pt>
                <c:pt idx="32">
                  <c:v>7.3627614522862025E-2</c:v>
                </c:pt>
                <c:pt idx="33">
                  <c:v>0.14522926156681937</c:v>
                </c:pt>
                <c:pt idx="34">
                  <c:v>0.20702618176307169</c:v>
                </c:pt>
                <c:pt idx="35">
                  <c:v>0.25907309063035699</c:v>
                </c:pt>
                <c:pt idx="36">
                  <c:v>0.30106905281561647</c:v>
                </c:pt>
                <c:pt idx="37">
                  <c:v>0.34498204072796107</c:v>
                </c:pt>
                <c:pt idx="38">
                  <c:v>0.37945861008889081</c:v>
                </c:pt>
                <c:pt idx="39">
                  <c:v>0.4057441604426838</c:v>
                </c:pt>
                <c:pt idx="40">
                  <c:v>0.4260333119718786</c:v>
                </c:pt>
                <c:pt idx="41">
                  <c:v>0.44389883047874817</c:v>
                </c:pt>
                <c:pt idx="42">
                  <c:v>0.45879269878840984</c:v>
                </c:pt>
                <c:pt idx="43">
                  <c:v>0.47222839455856241</c:v>
                </c:pt>
                <c:pt idx="44">
                  <c:v>0.48386767389304436</c:v>
                </c:pt>
                <c:pt idx="45">
                  <c:v>0.49366909243271301</c:v>
                </c:pt>
                <c:pt idx="46">
                  <c:v>0.50315560969779993</c:v>
                </c:pt>
                <c:pt idx="47">
                  <c:v>0.51175569349434191</c:v>
                </c:pt>
                <c:pt idx="48">
                  <c:v>0.52099275157607194</c:v>
                </c:pt>
                <c:pt idx="49">
                  <c:v>0.52852235033243666</c:v>
                </c:pt>
                <c:pt idx="50">
                  <c:v>0.53715891344010391</c:v>
                </c:pt>
                <c:pt idx="51">
                  <c:v>0.54452601031241055</c:v>
                </c:pt>
                <c:pt idx="52">
                  <c:v>0.55213449816504623</c:v>
                </c:pt>
                <c:pt idx="53">
                  <c:v>0.55968661203498837</c:v>
                </c:pt>
                <c:pt idx="54">
                  <c:v>0.56716893939669077</c:v>
                </c:pt>
                <c:pt idx="55">
                  <c:v>0.57519066405824604</c:v>
                </c:pt>
                <c:pt idx="56">
                  <c:v>0.58343916039208032</c:v>
                </c:pt>
                <c:pt idx="57">
                  <c:v>0.59194597714080188</c:v>
                </c:pt>
                <c:pt idx="58">
                  <c:v>0.6000394191626035</c:v>
                </c:pt>
                <c:pt idx="59">
                  <c:v>0.60891220132558221</c:v>
                </c:pt>
                <c:pt idx="60">
                  <c:v>0.61801358257434624</c:v>
                </c:pt>
                <c:pt idx="61">
                  <c:v>0.62734080454888597</c:v>
                </c:pt>
                <c:pt idx="62">
                  <c:v>0.63730510424711417</c:v>
                </c:pt>
                <c:pt idx="63">
                  <c:v>0.64697777633334053</c:v>
                </c:pt>
                <c:pt idx="64">
                  <c:v>0.6569262154615142</c:v>
                </c:pt>
                <c:pt idx="65">
                  <c:v>0.66661640313380077</c:v>
                </c:pt>
                <c:pt idx="66">
                  <c:v>0.67678116664571752</c:v>
                </c:pt>
                <c:pt idx="67">
                  <c:v>0.68689248693245075</c:v>
                </c:pt>
                <c:pt idx="68">
                  <c:v>0.69727895363012904</c:v>
                </c:pt>
                <c:pt idx="69">
                  <c:v>0.7076139769136307</c:v>
                </c:pt>
                <c:pt idx="70">
                  <c:v>0.71832599905142736</c:v>
                </c:pt>
                <c:pt idx="71">
                  <c:v>0.72901319594913871</c:v>
                </c:pt>
                <c:pt idx="72">
                  <c:v>0.73968377372779304</c:v>
                </c:pt>
                <c:pt idx="73">
                  <c:v>0.74978516391849204</c:v>
                </c:pt>
                <c:pt idx="74">
                  <c:v>0.76044319115910319</c:v>
                </c:pt>
                <c:pt idx="75">
                  <c:v>0.7712333438441682</c:v>
                </c:pt>
                <c:pt idx="76">
                  <c:v>0.78176662425335097</c:v>
                </c:pt>
                <c:pt idx="77">
                  <c:v>0.7907666012922665</c:v>
                </c:pt>
                <c:pt idx="78">
                  <c:v>0.80100087547642207</c:v>
                </c:pt>
                <c:pt idx="79">
                  <c:v>0.8115247085025723</c:v>
                </c:pt>
                <c:pt idx="80">
                  <c:v>0.8214382543766261</c:v>
                </c:pt>
                <c:pt idx="81">
                  <c:v>0.83029921007106422</c:v>
                </c:pt>
                <c:pt idx="82">
                  <c:v>0.8388385409883975</c:v>
                </c:pt>
                <c:pt idx="83">
                  <c:v>0.84806663440009677</c:v>
                </c:pt>
                <c:pt idx="84">
                  <c:v>0.85718728968942692</c:v>
                </c:pt>
                <c:pt idx="85">
                  <c:v>0.86639055786104091</c:v>
                </c:pt>
                <c:pt idx="86">
                  <c:v>0.8747107370756213</c:v>
                </c:pt>
                <c:pt idx="87">
                  <c:v>0.88327572074104266</c:v>
                </c:pt>
                <c:pt idx="88">
                  <c:v>0.89143570819807294</c:v>
                </c:pt>
                <c:pt idx="89">
                  <c:v>0.89875170645120406</c:v>
                </c:pt>
                <c:pt idx="90">
                  <c:v>0.90597136898100405</c:v>
                </c:pt>
                <c:pt idx="91">
                  <c:v>0.91337480724643549</c:v>
                </c:pt>
                <c:pt idx="92">
                  <c:v>0.92066853174248997</c:v>
                </c:pt>
                <c:pt idx="93">
                  <c:v>0.92808893392197966</c:v>
                </c:pt>
                <c:pt idx="94">
                  <c:v>0.93484360591318261</c:v>
                </c:pt>
                <c:pt idx="95">
                  <c:v>0.94173274795484729</c:v>
                </c:pt>
                <c:pt idx="96">
                  <c:v>0.94829116263137603</c:v>
                </c:pt>
                <c:pt idx="97">
                  <c:v>0.9546047038980634</c:v>
                </c:pt>
                <c:pt idx="98">
                  <c:v>0.96050724952333921</c:v>
                </c:pt>
                <c:pt idx="99">
                  <c:v>0.96533106950790948</c:v>
                </c:pt>
                <c:pt idx="100">
                  <c:v>0.97000614492896864</c:v>
                </c:pt>
                <c:pt idx="101">
                  <c:v>0.97403052322379269</c:v>
                </c:pt>
                <c:pt idx="102">
                  <c:v>0.97801987034649629</c:v>
                </c:pt>
                <c:pt idx="103">
                  <c:v>0.98105937619993733</c:v>
                </c:pt>
                <c:pt idx="104">
                  <c:v>0.9841083294364108</c:v>
                </c:pt>
                <c:pt idx="105">
                  <c:v>0.98642955834338431</c:v>
                </c:pt>
                <c:pt idx="106">
                  <c:v>0.9886417630709835</c:v>
                </c:pt>
                <c:pt idx="107">
                  <c:v>0.99084458937455044</c:v>
                </c:pt>
                <c:pt idx="108">
                  <c:v>0.99213267453997511</c:v>
                </c:pt>
                <c:pt idx="109">
                  <c:v>0.99365853033821649</c:v>
                </c:pt>
                <c:pt idx="110">
                  <c:v>0.99428254033135999</c:v>
                </c:pt>
                <c:pt idx="111">
                  <c:v>0.99560896670091636</c:v>
                </c:pt>
                <c:pt idx="112">
                  <c:v>0.99744817219623416</c:v>
                </c:pt>
                <c:pt idx="113">
                  <c:v>0.99809176654544496</c:v>
                </c:pt>
                <c:pt idx="114">
                  <c:v>0.99838049787943683</c:v>
                </c:pt>
                <c:pt idx="115">
                  <c:v>0.99867288404044108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1.5111188888549805</c:v>
                </c:pt>
                <c:pt idx="1">
                  <c:v>1.5927377939224243</c:v>
                </c:pt>
                <c:pt idx="2">
                  <c:v>1.8091528415679932</c:v>
                </c:pt>
                <c:pt idx="3">
                  <c:v>2.0080840587615967</c:v>
                </c:pt>
                <c:pt idx="4">
                  <c:v>2.1665682792663574</c:v>
                </c:pt>
                <c:pt idx="5">
                  <c:v>2.3601815700531006</c:v>
                </c:pt>
                <c:pt idx="6">
                  <c:v>2.5801417827606201</c:v>
                </c:pt>
                <c:pt idx="7">
                  <c:v>2.8124294281005859</c:v>
                </c:pt>
                <c:pt idx="8">
                  <c:v>3.0823440551757812</c:v>
                </c:pt>
                <c:pt idx="9">
                  <c:v>3.380378246307373</c:v>
                </c:pt>
                <c:pt idx="10">
                  <c:v>3.6872751712799072</c:v>
                </c:pt>
                <c:pt idx="11">
                  <c:v>4.0374388694763184</c:v>
                </c:pt>
                <c:pt idx="12">
                  <c:v>4.4162859916687012</c:v>
                </c:pt>
                <c:pt idx="13">
                  <c:v>4.8212385177612305</c:v>
                </c:pt>
                <c:pt idx="14">
                  <c:v>5.2617230415344238</c:v>
                </c:pt>
                <c:pt idx="15">
                  <c:v>5.769646167755127</c:v>
                </c:pt>
                <c:pt idx="16">
                  <c:v>6.3070578575134277</c:v>
                </c:pt>
                <c:pt idx="17">
                  <c:v>6.8961162567138672</c:v>
                </c:pt>
                <c:pt idx="18">
                  <c:v>7.5426220893859863</c:v>
                </c:pt>
                <c:pt idx="19">
                  <c:v>8.2507648468017578</c:v>
                </c:pt>
                <c:pt idx="20">
                  <c:v>9.032470703125</c:v>
                </c:pt>
                <c:pt idx="21">
                  <c:v>9.8776664733886719</c:v>
                </c:pt>
                <c:pt idx="22">
                  <c:v>10.784820556640625</c:v>
                </c:pt>
                <c:pt idx="23">
                  <c:v>11.881881713867188</c:v>
                </c:pt>
                <c:pt idx="24">
                  <c:v>12.879276275634766</c:v>
                </c:pt>
                <c:pt idx="25">
                  <c:v>14.174222946166992</c:v>
                </c:pt>
                <c:pt idx="26">
                  <c:v>15.475774765014648</c:v>
                </c:pt>
                <c:pt idx="27">
                  <c:v>16.869663238525391</c:v>
                </c:pt>
                <c:pt idx="28">
                  <c:v>18.461271286010742</c:v>
                </c:pt>
                <c:pt idx="29">
                  <c:v>20.261240005493164</c:v>
                </c:pt>
                <c:pt idx="30">
                  <c:v>22.154106140136719</c:v>
                </c:pt>
                <c:pt idx="31">
                  <c:v>24.297954559326172</c:v>
                </c:pt>
                <c:pt idx="32">
                  <c:v>26.598430633544922</c:v>
                </c:pt>
                <c:pt idx="33">
                  <c:v>28.984798431396484</c:v>
                </c:pt>
                <c:pt idx="34">
                  <c:v>30.074733734130859</c:v>
                </c:pt>
                <c:pt idx="35">
                  <c:v>33.720790863037109</c:v>
                </c:pt>
                <c:pt idx="36">
                  <c:v>37.048290252685547</c:v>
                </c:pt>
                <c:pt idx="37">
                  <c:v>40.894489288330078</c:v>
                </c:pt>
                <c:pt idx="38">
                  <c:v>44.206047058105469</c:v>
                </c:pt>
                <c:pt idx="39">
                  <c:v>48.718711853027344</c:v>
                </c:pt>
                <c:pt idx="40">
                  <c:v>53.291770935058594</c:v>
                </c:pt>
                <c:pt idx="41">
                  <c:v>58.842693328857422</c:v>
                </c:pt>
                <c:pt idx="42">
                  <c:v>63.940719604492187</c:v>
                </c:pt>
                <c:pt idx="43">
                  <c:v>70.383186340332031</c:v>
                </c:pt>
                <c:pt idx="44">
                  <c:v>76.871932983398438</c:v>
                </c:pt>
                <c:pt idx="45">
                  <c:v>84.374626159667969</c:v>
                </c:pt>
                <c:pt idx="46">
                  <c:v>92.651321411132813</c:v>
                </c:pt>
                <c:pt idx="47">
                  <c:v>101.14798736572266</c:v>
                </c:pt>
                <c:pt idx="48">
                  <c:v>110.97987365722656</c:v>
                </c:pt>
                <c:pt idx="49">
                  <c:v>121.00737762451172</c:v>
                </c:pt>
                <c:pt idx="50">
                  <c:v>132.82858276367187</c:v>
                </c:pt>
                <c:pt idx="51">
                  <c:v>144.93699645996094</c:v>
                </c:pt>
                <c:pt idx="52">
                  <c:v>158.42880249023437</c:v>
                </c:pt>
                <c:pt idx="53">
                  <c:v>174.18013000488281</c:v>
                </c:pt>
                <c:pt idx="54">
                  <c:v>189.92681884765625</c:v>
                </c:pt>
                <c:pt idx="55">
                  <c:v>207.84660339355469</c:v>
                </c:pt>
                <c:pt idx="56">
                  <c:v>228.42047119140625</c:v>
                </c:pt>
                <c:pt idx="57">
                  <c:v>250.49128723144531</c:v>
                </c:pt>
                <c:pt idx="58">
                  <c:v>272.59811401367187</c:v>
                </c:pt>
                <c:pt idx="59">
                  <c:v>299.16232299804687</c:v>
                </c:pt>
                <c:pt idx="60">
                  <c:v>326.7666015625</c:v>
                </c:pt>
                <c:pt idx="61">
                  <c:v>357.83120727539062</c:v>
                </c:pt>
                <c:pt idx="62">
                  <c:v>392.57015991210937</c:v>
                </c:pt>
                <c:pt idx="63">
                  <c:v>428.9744873046875</c:v>
                </c:pt>
                <c:pt idx="64">
                  <c:v>468.98202514648437</c:v>
                </c:pt>
                <c:pt idx="65">
                  <c:v>513.66796875</c:v>
                </c:pt>
                <c:pt idx="66">
                  <c:v>562.13568115234375</c:v>
                </c:pt>
                <c:pt idx="67">
                  <c:v>613.5841064453125</c:v>
                </c:pt>
                <c:pt idx="68">
                  <c:v>671.5364990234375</c:v>
                </c:pt>
                <c:pt idx="69">
                  <c:v>735.729736328125</c:v>
                </c:pt>
                <c:pt idx="70">
                  <c:v>804.86199951171875</c:v>
                </c:pt>
                <c:pt idx="71">
                  <c:v>879.226318359375</c:v>
                </c:pt>
                <c:pt idx="72">
                  <c:v>961.59515380859375</c:v>
                </c:pt>
                <c:pt idx="73">
                  <c:v>1047.978759765625</c:v>
                </c:pt>
                <c:pt idx="74">
                  <c:v>1148.76611328125</c:v>
                </c:pt>
                <c:pt idx="75">
                  <c:v>1258.190185546875</c:v>
                </c:pt>
                <c:pt idx="76">
                  <c:v>1377.017333984375</c:v>
                </c:pt>
                <c:pt idx="77">
                  <c:v>1508.332763671875</c:v>
                </c:pt>
                <c:pt idx="78">
                  <c:v>1647.8773193359375</c:v>
                </c:pt>
                <c:pt idx="79">
                  <c:v>1808.3438720703125</c:v>
                </c:pt>
                <c:pt idx="80">
                  <c:v>1977.558349609375</c:v>
                </c:pt>
                <c:pt idx="81">
                  <c:v>2158.731201171875</c:v>
                </c:pt>
                <c:pt idx="82">
                  <c:v>2368.0791015625</c:v>
                </c:pt>
                <c:pt idx="83">
                  <c:v>2587.873291015625</c:v>
                </c:pt>
                <c:pt idx="84">
                  <c:v>2827.26953125</c:v>
                </c:pt>
                <c:pt idx="85">
                  <c:v>3099.201171875</c:v>
                </c:pt>
                <c:pt idx="86">
                  <c:v>3388.425537109375</c:v>
                </c:pt>
                <c:pt idx="87">
                  <c:v>3708.808837890625</c:v>
                </c:pt>
                <c:pt idx="88">
                  <c:v>4054.724365234375</c:v>
                </c:pt>
                <c:pt idx="89">
                  <c:v>4434.576171875</c:v>
                </c:pt>
                <c:pt idx="90">
                  <c:v>4844.29541015625</c:v>
                </c:pt>
                <c:pt idx="91">
                  <c:v>5305.78173828125</c:v>
                </c:pt>
                <c:pt idx="92">
                  <c:v>5804.2412109375</c:v>
                </c:pt>
                <c:pt idx="93">
                  <c:v>6355.353515625</c:v>
                </c:pt>
                <c:pt idx="94">
                  <c:v>6946.607421875</c:v>
                </c:pt>
                <c:pt idx="95">
                  <c:v>7604.56396484375</c:v>
                </c:pt>
                <c:pt idx="96">
                  <c:v>8315.3447265625</c:v>
                </c:pt>
                <c:pt idx="97">
                  <c:v>9094.54296875</c:v>
                </c:pt>
                <c:pt idx="98">
                  <c:v>9954.947265625</c:v>
                </c:pt>
                <c:pt idx="99">
                  <c:v>10894.576171875</c:v>
                </c:pt>
                <c:pt idx="100">
                  <c:v>11895.4990234375</c:v>
                </c:pt>
                <c:pt idx="101">
                  <c:v>12994.6630859375</c:v>
                </c:pt>
                <c:pt idx="102">
                  <c:v>14293.2021484375</c:v>
                </c:pt>
                <c:pt idx="103">
                  <c:v>15590.9921875</c:v>
                </c:pt>
                <c:pt idx="104">
                  <c:v>17095.7265625</c:v>
                </c:pt>
                <c:pt idx="105">
                  <c:v>18694.84375</c:v>
                </c:pt>
                <c:pt idx="106">
                  <c:v>20392.0546875</c:v>
                </c:pt>
                <c:pt idx="107">
                  <c:v>22292.65234375</c:v>
                </c:pt>
                <c:pt idx="108">
                  <c:v>24395.921875</c:v>
                </c:pt>
                <c:pt idx="109">
                  <c:v>26696.92578125</c:v>
                </c:pt>
                <c:pt idx="110">
                  <c:v>29293.66015625</c:v>
                </c:pt>
                <c:pt idx="111">
                  <c:v>31997.2265625</c:v>
                </c:pt>
                <c:pt idx="112">
                  <c:v>34994.78125</c:v>
                </c:pt>
                <c:pt idx="113">
                  <c:v>38276.9140625</c:v>
                </c:pt>
                <c:pt idx="114">
                  <c:v>41875.546875</c:v>
                </c:pt>
                <c:pt idx="115">
                  <c:v>45778.5078125</c:v>
                </c:pt>
                <c:pt idx="116">
                  <c:v>50077.5625</c:v>
                </c:pt>
                <c:pt idx="117">
                  <c:v>54775.69140625</c:v>
                </c:pt>
                <c:pt idx="118">
                  <c:v>59474.953125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97600"/>
        <c:axId val="99128832"/>
      </c:scatterChart>
      <c:valAx>
        <c:axId val="99097600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99128832"/>
        <c:crossesAt val="1.0000000000000041E-3"/>
        <c:crossBetween val="midCat"/>
        <c:majorUnit val="0.2"/>
        <c:minorUnit val="0.1"/>
      </c:valAx>
      <c:valAx>
        <c:axId val="99128832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99097600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0.99822096284861539</c:v>
                </c:pt>
                <c:pt idx="30">
                  <c:v>0.99232842813070221</c:v>
                </c:pt>
                <c:pt idx="31">
                  <c:v>0.96761837543544627</c:v>
                </c:pt>
                <c:pt idx="32">
                  <c:v>0.92637238547713796</c:v>
                </c:pt>
                <c:pt idx="33">
                  <c:v>0.85477073843318063</c:v>
                </c:pt>
                <c:pt idx="34">
                  <c:v>0.79297381823692836</c:v>
                </c:pt>
                <c:pt idx="35">
                  <c:v>0.74092690936964301</c:v>
                </c:pt>
                <c:pt idx="36">
                  <c:v>0.69893094718438353</c:v>
                </c:pt>
                <c:pt idx="37">
                  <c:v>0.65501795927203887</c:v>
                </c:pt>
                <c:pt idx="38">
                  <c:v>0.62054138991110919</c:v>
                </c:pt>
                <c:pt idx="39">
                  <c:v>0.5942558395573162</c:v>
                </c:pt>
                <c:pt idx="40">
                  <c:v>0.57396668802812134</c:v>
                </c:pt>
                <c:pt idx="41">
                  <c:v>0.55610116952125188</c:v>
                </c:pt>
                <c:pt idx="42">
                  <c:v>0.54120730121159011</c:v>
                </c:pt>
                <c:pt idx="43">
                  <c:v>0.52777160544143764</c:v>
                </c:pt>
                <c:pt idx="44">
                  <c:v>0.5161323261069557</c:v>
                </c:pt>
                <c:pt idx="45">
                  <c:v>0.50633090756728705</c:v>
                </c:pt>
                <c:pt idx="46">
                  <c:v>0.49684439030220007</c:v>
                </c:pt>
                <c:pt idx="47">
                  <c:v>0.48824430650565809</c:v>
                </c:pt>
                <c:pt idx="48">
                  <c:v>0.47900724842392806</c:v>
                </c:pt>
                <c:pt idx="49">
                  <c:v>0.47147764966756334</c:v>
                </c:pt>
                <c:pt idx="50">
                  <c:v>0.46284108655989609</c:v>
                </c:pt>
                <c:pt idx="51">
                  <c:v>0.45547398968758945</c:v>
                </c:pt>
                <c:pt idx="52">
                  <c:v>0.44786550183495377</c:v>
                </c:pt>
                <c:pt idx="53">
                  <c:v>0.44031338796501163</c:v>
                </c:pt>
                <c:pt idx="54">
                  <c:v>0.43283106060330923</c:v>
                </c:pt>
                <c:pt idx="55">
                  <c:v>0.42480933594175396</c:v>
                </c:pt>
                <c:pt idx="56">
                  <c:v>0.41656083960791968</c:v>
                </c:pt>
                <c:pt idx="57">
                  <c:v>0.40805402285919812</c:v>
                </c:pt>
                <c:pt idx="58">
                  <c:v>0.3999605808373965</c:v>
                </c:pt>
                <c:pt idx="59">
                  <c:v>0.39108779867441779</c:v>
                </c:pt>
                <c:pt idx="60">
                  <c:v>0.38198641742565376</c:v>
                </c:pt>
                <c:pt idx="61">
                  <c:v>0.37265919545111403</c:v>
                </c:pt>
                <c:pt idx="62">
                  <c:v>0.36269489575288583</c:v>
                </c:pt>
                <c:pt idx="63">
                  <c:v>0.35302222366665947</c:v>
                </c:pt>
                <c:pt idx="64">
                  <c:v>0.3430737845384858</c:v>
                </c:pt>
                <c:pt idx="65">
                  <c:v>0.33338359686619923</c:v>
                </c:pt>
                <c:pt idx="66">
                  <c:v>0.32321883335428248</c:v>
                </c:pt>
                <c:pt idx="67">
                  <c:v>0.31310751306754925</c:v>
                </c:pt>
                <c:pt idx="68">
                  <c:v>0.30272104636987096</c:v>
                </c:pt>
                <c:pt idx="69">
                  <c:v>0.2923860230863693</c:v>
                </c:pt>
                <c:pt idx="70">
                  <c:v>0.28167400094857264</c:v>
                </c:pt>
                <c:pt idx="71">
                  <c:v>0.27098680405086129</c:v>
                </c:pt>
                <c:pt idx="72">
                  <c:v>0.26031622627220696</c:v>
                </c:pt>
                <c:pt idx="73">
                  <c:v>0.25021483608150796</c:v>
                </c:pt>
                <c:pt idx="74">
                  <c:v>0.23955680884089681</c:v>
                </c:pt>
                <c:pt idx="75">
                  <c:v>0.2287666561558318</c:v>
                </c:pt>
                <c:pt idx="76">
                  <c:v>0.21823337574664903</c:v>
                </c:pt>
                <c:pt idx="77">
                  <c:v>0.2092333987077335</c:v>
                </c:pt>
                <c:pt idx="78">
                  <c:v>0.19899912452357793</c:v>
                </c:pt>
                <c:pt idx="79">
                  <c:v>0.1884752914974277</c:v>
                </c:pt>
                <c:pt idx="80">
                  <c:v>0.1785617456233739</c:v>
                </c:pt>
                <c:pt idx="81">
                  <c:v>0.16970078992893578</c:v>
                </c:pt>
                <c:pt idx="82">
                  <c:v>0.1611614590116025</c:v>
                </c:pt>
                <c:pt idx="83">
                  <c:v>0.15193336559990323</c:v>
                </c:pt>
                <c:pt idx="84">
                  <c:v>0.14281271031057308</c:v>
                </c:pt>
                <c:pt idx="85">
                  <c:v>0.13360944213895909</c:v>
                </c:pt>
                <c:pt idx="86">
                  <c:v>0.1252892629243787</c:v>
                </c:pt>
                <c:pt idx="87">
                  <c:v>0.11672427925895734</c:v>
                </c:pt>
                <c:pt idx="88">
                  <c:v>0.10856429180192706</c:v>
                </c:pt>
                <c:pt idx="89">
                  <c:v>0.10124829354879594</c:v>
                </c:pt>
                <c:pt idx="90">
                  <c:v>9.4028631018995945E-2</c:v>
                </c:pt>
                <c:pt idx="91">
                  <c:v>8.6625192753564506E-2</c:v>
                </c:pt>
                <c:pt idx="92">
                  <c:v>7.9331468257510029E-2</c:v>
                </c:pt>
                <c:pt idx="93">
                  <c:v>7.1911066078020336E-2</c:v>
                </c:pt>
                <c:pt idx="94">
                  <c:v>6.5156394086817393E-2</c:v>
                </c:pt>
                <c:pt idx="95">
                  <c:v>5.8267252045152707E-2</c:v>
                </c:pt>
                <c:pt idx="96">
                  <c:v>5.1708837368623972E-2</c:v>
                </c:pt>
                <c:pt idx="97">
                  <c:v>4.53952961019366E-2</c:v>
                </c:pt>
                <c:pt idx="98">
                  <c:v>3.9492750476660787E-2</c:v>
                </c:pt>
                <c:pt idx="99">
                  <c:v>3.4668930492090522E-2</c:v>
                </c:pt>
                <c:pt idx="100">
                  <c:v>2.9993855071031361E-2</c:v>
                </c:pt>
                <c:pt idx="101">
                  <c:v>2.5969476776207312E-2</c:v>
                </c:pt>
                <c:pt idx="102">
                  <c:v>2.1980129653503711E-2</c:v>
                </c:pt>
                <c:pt idx="103">
                  <c:v>1.8940623800062673E-2</c:v>
                </c:pt>
                <c:pt idx="104">
                  <c:v>1.58916705635892E-2</c:v>
                </c:pt>
                <c:pt idx="105">
                  <c:v>1.3570441656615695E-2</c:v>
                </c:pt>
                <c:pt idx="106">
                  <c:v>1.1358236929016496E-2</c:v>
                </c:pt>
                <c:pt idx="107">
                  <c:v>9.155410625449556E-3</c:v>
                </c:pt>
                <c:pt idx="108">
                  <c:v>7.8673254600248876E-3</c:v>
                </c:pt>
                <c:pt idx="109">
                  <c:v>6.3414696617835054E-3</c:v>
                </c:pt>
                <c:pt idx="110">
                  <c:v>5.7174596686400125E-3</c:v>
                </c:pt>
                <c:pt idx="111">
                  <c:v>4.3910332990836354E-3</c:v>
                </c:pt>
                <c:pt idx="112">
                  <c:v>2.5518278037658382E-3</c:v>
                </c:pt>
                <c:pt idx="113">
                  <c:v>1.9082334545550417E-3</c:v>
                </c:pt>
                <c:pt idx="114">
                  <c:v>1.6195021205631654E-3</c:v>
                </c:pt>
                <c:pt idx="115">
                  <c:v>1.3271159595589221E-3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0.2847088512971731</c:v>
                </c:pt>
                <c:pt idx="1">
                  <c:v>0.30008661202617359</c:v>
                </c:pt>
                <c:pt idx="2">
                  <c:v>0.3408612195524422</c:v>
                </c:pt>
                <c:pt idx="3">
                  <c:v>0.37834171083083207</c:v>
                </c:pt>
                <c:pt idx="4">
                  <c:v>0.4082016117965519</c:v>
                </c:pt>
                <c:pt idx="5">
                  <c:v>0.4446801562858792</c:v>
                </c:pt>
                <c:pt idx="6">
                  <c:v>0.48612270587805079</c:v>
                </c:pt>
                <c:pt idx="7">
                  <c:v>0.52988785841702724</c:v>
                </c:pt>
                <c:pt idx="8">
                  <c:v>0.58074228422670859</c:v>
                </c:pt>
                <c:pt idx="9">
                  <c:v>0.63689469740225513</c:v>
                </c:pt>
                <c:pt idx="10">
                  <c:v>0.69471693205235108</c:v>
                </c:pt>
                <c:pt idx="11">
                  <c:v>0.76069102913680464</c:v>
                </c:pt>
                <c:pt idx="12">
                  <c:v>0.83206935004335003</c:v>
                </c:pt>
                <c:pt idx="13">
                  <c:v>0.90836617181165835</c:v>
                </c:pt>
                <c:pt idx="14">
                  <c:v>0.99135755237250556</c:v>
                </c:pt>
                <c:pt idx="15">
                  <c:v>1.0870549927791575</c:v>
                </c:pt>
                <c:pt idx="16">
                  <c:v>1.1883083527849314</c:v>
                </c:pt>
                <c:pt idx="17">
                  <c:v>1.2992924331377274</c:v>
                </c:pt>
                <c:pt idx="18">
                  <c:v>1.421100144188493</c:v>
                </c:pt>
                <c:pt idx="19">
                  <c:v>1.5545208250530054</c:v>
                </c:pt>
                <c:pt idx="20">
                  <c:v>1.7018014778510804</c:v>
                </c:pt>
                <c:pt idx="21">
                  <c:v>1.861044220859432</c:v>
                </c:pt>
                <c:pt idx="22">
                  <c:v>2.0319604862155658</c:v>
                </c:pt>
                <c:pt idx="23">
                  <c:v>2.2386570103476897</c:v>
                </c:pt>
                <c:pt idx="24">
                  <c:v>2.4265754210467083</c:v>
                </c:pt>
                <c:pt idx="25">
                  <c:v>2.6705554161202203</c:v>
                </c:pt>
                <c:pt idx="26">
                  <c:v>2.9157798825608783</c:v>
                </c:pt>
                <c:pt idx="27">
                  <c:v>3.1784014334239745</c:v>
                </c:pt>
                <c:pt idx="28">
                  <c:v>3.4782751907153364</c:v>
                </c:pt>
                <c:pt idx="29">
                  <c:v>3.8174060362591939</c:v>
                </c:pt>
                <c:pt idx="30">
                  <c:v>4.1740396187181092</c:v>
                </c:pt>
                <c:pt idx="31">
                  <c:v>4.577960597593032</c:v>
                </c:pt>
                <c:pt idx="32">
                  <c:v>5.0113916832329828</c:v>
                </c:pt>
                <c:pt idx="33">
                  <c:v>5.4610055683546888</c:v>
                </c:pt>
                <c:pt idx="34">
                  <c:v>5.6663595152336637</c:v>
                </c:pt>
                <c:pt idx="35">
                  <c:v>6.3533105847959925</c:v>
                </c:pt>
                <c:pt idx="36">
                  <c:v>6.9802424138572388</c:v>
                </c:pt>
                <c:pt idx="37">
                  <c:v>7.7049020798669723</c:v>
                </c:pt>
                <c:pt idx="38">
                  <c:v>8.328830359495182</c:v>
                </c:pt>
                <c:pt idx="39">
                  <c:v>9.1790583723452688</c:v>
                </c:pt>
                <c:pt idx="40">
                  <c:v>10.040665230522906</c:v>
                </c:pt>
                <c:pt idx="41">
                  <c:v>11.086510630268872</c:v>
                </c:pt>
                <c:pt idx="42">
                  <c:v>12.047026189649239</c:v>
                </c:pt>
                <c:pt idx="43">
                  <c:v>13.260846834344548</c:v>
                </c:pt>
                <c:pt idx="44">
                  <c:v>14.483387043940933</c:v>
                </c:pt>
                <c:pt idx="45">
                  <c:v>15.896964209579707</c:v>
                </c:pt>
                <c:pt idx="46">
                  <c:v>17.456370564010811</c:v>
                </c:pt>
                <c:pt idx="47">
                  <c:v>19.057221444526292</c:v>
                </c:pt>
                <c:pt idx="48">
                  <c:v>20.909640253386232</c:v>
                </c:pt>
                <c:pt idx="49">
                  <c:v>22.798915251508227</c:v>
                </c:pt>
                <c:pt idx="50">
                  <c:v>25.026140230919836</c:v>
                </c:pt>
                <c:pt idx="51">
                  <c:v>27.307477973387996</c:v>
                </c:pt>
                <c:pt idx="52">
                  <c:v>29.849459696423729</c:v>
                </c:pt>
                <c:pt idx="53">
                  <c:v>32.817156279515999</c:v>
                </c:pt>
                <c:pt idx="54">
                  <c:v>35.783978893689735</c:v>
                </c:pt>
                <c:pt idx="55">
                  <c:v>39.160232947016702</c:v>
                </c:pt>
                <c:pt idx="56">
                  <c:v>43.036540966635641</c:v>
                </c:pt>
                <c:pt idx="57">
                  <c:v>47.194887955939798</c:v>
                </c:pt>
                <c:pt idx="58">
                  <c:v>51.360019703953654</c:v>
                </c:pt>
                <c:pt idx="59">
                  <c:v>56.364963710239095</c:v>
                </c:pt>
                <c:pt idx="60">
                  <c:v>61.565866497529228</c:v>
                </c:pt>
                <c:pt idx="61">
                  <c:v>67.418727098867038</c:v>
                </c:pt>
                <c:pt idx="62">
                  <c:v>73.963868830211169</c:v>
                </c:pt>
                <c:pt idx="63">
                  <c:v>80.822782652697185</c:v>
                </c:pt>
                <c:pt idx="64">
                  <c:v>88.360574831840069</c:v>
                </c:pt>
                <c:pt idx="65">
                  <c:v>96.779822163284251</c:v>
                </c:pt>
                <c:pt idx="66">
                  <c:v>105.91158990495354</c:v>
                </c:pt>
                <c:pt idx="67">
                  <c:v>115.60495167433004</c:v>
                </c:pt>
                <c:pt idx="68">
                  <c:v>126.52372136381688</c:v>
                </c:pt>
                <c:pt idx="69">
                  <c:v>138.61832423646905</c:v>
                </c:pt>
                <c:pt idx="70">
                  <c:v>151.64348551513515</c:v>
                </c:pt>
                <c:pt idx="71">
                  <c:v>165.65441473636653</c:v>
                </c:pt>
                <c:pt idx="72">
                  <c:v>181.17346932326444</c:v>
                </c:pt>
                <c:pt idx="73">
                  <c:v>197.44894400915743</c:v>
                </c:pt>
                <c:pt idx="74">
                  <c:v>216.43821868261401</c:v>
                </c:pt>
                <c:pt idx="75">
                  <c:v>237.05473148566105</c:v>
                </c:pt>
                <c:pt idx="76">
                  <c:v>259.44287128331399</c:v>
                </c:pt>
                <c:pt idx="77">
                  <c:v>284.18391940312927</c:v>
                </c:pt>
                <c:pt idx="78">
                  <c:v>310.47541138361396</c:v>
                </c:pt>
                <c:pt idx="79">
                  <c:v>340.70880217607436</c:v>
                </c:pt>
                <c:pt idx="80">
                  <c:v>372.59038335298811</c:v>
                </c:pt>
                <c:pt idx="81">
                  <c:v>406.7250334027122</c:v>
                </c:pt>
                <c:pt idx="82">
                  <c:v>446.16812466527523</c:v>
                </c:pt>
                <c:pt idx="83">
                  <c:v>487.57939393238712</c:v>
                </c:pt>
                <c:pt idx="84">
                  <c:v>532.68387185578626</c:v>
                </c:pt>
                <c:pt idx="85">
                  <c:v>583.91832177545075</c:v>
                </c:pt>
                <c:pt idx="86">
                  <c:v>638.41088182506269</c:v>
                </c:pt>
                <c:pt idx="87">
                  <c:v>698.77407509395459</c:v>
                </c:pt>
                <c:pt idx="88">
                  <c:v>763.94777728393922</c:v>
                </c:pt>
                <c:pt idx="89">
                  <c:v>835.5153900835877</c:v>
                </c:pt>
                <c:pt idx="90">
                  <c:v>912.71030475624934</c:v>
                </c:pt>
                <c:pt idx="91">
                  <c:v>999.65862056307287</c:v>
                </c:pt>
                <c:pt idx="92">
                  <c:v>1093.5730206310182</c:v>
                </c:pt>
                <c:pt idx="93">
                  <c:v>1197.407703898202</c:v>
                </c:pt>
                <c:pt idx="94">
                  <c:v>1308.8054381962338</c:v>
                </c:pt>
                <c:pt idx="95">
                  <c:v>1432.7705695526649</c:v>
                </c:pt>
                <c:pt idx="96">
                  <c:v>1566.6882749599565</c:v>
                </c:pt>
                <c:pt idx="97">
                  <c:v>1713.496469935322</c:v>
                </c:pt>
                <c:pt idx="98">
                  <c:v>1875.604640788808</c:v>
                </c:pt>
                <c:pt idx="99">
                  <c:v>2052.639464797106</c:v>
                </c:pt>
                <c:pt idx="100">
                  <c:v>2241.2226381047881</c:v>
                </c:pt>
                <c:pt idx="101">
                  <c:v>2448.3153691463772</c:v>
                </c:pt>
                <c:pt idx="102">
                  <c:v>2692.972204274035</c:v>
                </c:pt>
                <c:pt idx="103">
                  <c:v>2937.4879164205317</c:v>
                </c:pt>
                <c:pt idx="104">
                  <c:v>3220.9938659346958</c:v>
                </c:pt>
                <c:pt idx="105">
                  <c:v>3522.2824150359993</c:v>
                </c:pt>
                <c:pt idx="106">
                  <c:v>3842.0527388592732</c:v>
                </c:pt>
                <c:pt idx="107">
                  <c:v>4200.1430118880598</c:v>
                </c:pt>
                <c:pt idx="108">
                  <c:v>4596.4185509121771</c:v>
                </c:pt>
                <c:pt idx="109">
                  <c:v>5029.9490850153843</c:v>
                </c:pt>
                <c:pt idx="110">
                  <c:v>5519.1979895740005</c:v>
                </c:pt>
                <c:pt idx="111">
                  <c:v>6028.5750423036579</c:v>
                </c:pt>
                <c:pt idx="112">
                  <c:v>6593.3422211622656</c:v>
                </c:pt>
                <c:pt idx="113">
                  <c:v>7211.726565202659</c:v>
                </c:pt>
                <c:pt idx="114">
                  <c:v>7889.7424525320357</c:v>
                </c:pt>
                <c:pt idx="115">
                  <c:v>8625.0965887081493</c:v>
                </c:pt>
                <c:pt idx="116">
                  <c:v>9435.0784708546271</c:v>
                </c:pt>
                <c:pt idx="117">
                  <c:v>10320.249647000814</c:v>
                </c:pt>
                <c:pt idx="118">
                  <c:v>11205.634255556581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36704"/>
        <c:axId val="100951168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0.99822096284861539</c:v>
                </c:pt>
                <c:pt idx="30">
                  <c:v>0.99232842813070221</c:v>
                </c:pt>
                <c:pt idx="31">
                  <c:v>0.96761837543544627</c:v>
                </c:pt>
                <c:pt idx="32">
                  <c:v>0.92637238547713796</c:v>
                </c:pt>
                <c:pt idx="33">
                  <c:v>0.85477073843318063</c:v>
                </c:pt>
                <c:pt idx="34">
                  <c:v>0.79297381823692836</c:v>
                </c:pt>
                <c:pt idx="35">
                  <c:v>0.74092690936964301</c:v>
                </c:pt>
                <c:pt idx="36">
                  <c:v>0.69893094718438353</c:v>
                </c:pt>
                <c:pt idx="37">
                  <c:v>0.65501795927203887</c:v>
                </c:pt>
                <c:pt idx="38">
                  <c:v>0.62054138991110919</c:v>
                </c:pt>
                <c:pt idx="39">
                  <c:v>0.5942558395573162</c:v>
                </c:pt>
                <c:pt idx="40">
                  <c:v>0.57396668802812134</c:v>
                </c:pt>
                <c:pt idx="41">
                  <c:v>0.55610116952125188</c:v>
                </c:pt>
                <c:pt idx="42">
                  <c:v>0.54120730121159011</c:v>
                </c:pt>
                <c:pt idx="43">
                  <c:v>0.52777160544143764</c:v>
                </c:pt>
                <c:pt idx="44">
                  <c:v>0.5161323261069557</c:v>
                </c:pt>
                <c:pt idx="45">
                  <c:v>0.50633090756728705</c:v>
                </c:pt>
                <c:pt idx="46">
                  <c:v>0.49684439030220007</c:v>
                </c:pt>
                <c:pt idx="47">
                  <c:v>0.48824430650565809</c:v>
                </c:pt>
                <c:pt idx="48">
                  <c:v>0.47900724842392806</c:v>
                </c:pt>
                <c:pt idx="49">
                  <c:v>0.47147764966756334</c:v>
                </c:pt>
                <c:pt idx="50">
                  <c:v>0.46284108655989609</c:v>
                </c:pt>
                <c:pt idx="51">
                  <c:v>0.45547398968758945</c:v>
                </c:pt>
                <c:pt idx="52">
                  <c:v>0.44786550183495377</c:v>
                </c:pt>
                <c:pt idx="53">
                  <c:v>0.44031338796501163</c:v>
                </c:pt>
                <c:pt idx="54">
                  <c:v>0.43283106060330923</c:v>
                </c:pt>
                <c:pt idx="55">
                  <c:v>0.42480933594175396</c:v>
                </c:pt>
                <c:pt idx="56">
                  <c:v>0.41656083960791968</c:v>
                </c:pt>
                <c:pt idx="57">
                  <c:v>0.40805402285919812</c:v>
                </c:pt>
                <c:pt idx="58">
                  <c:v>0.3999605808373965</c:v>
                </c:pt>
                <c:pt idx="59">
                  <c:v>0.39108779867441779</c:v>
                </c:pt>
                <c:pt idx="60">
                  <c:v>0.38198641742565376</c:v>
                </c:pt>
                <c:pt idx="61">
                  <c:v>0.37265919545111403</c:v>
                </c:pt>
                <c:pt idx="62">
                  <c:v>0.36269489575288583</c:v>
                </c:pt>
                <c:pt idx="63">
                  <c:v>0.35302222366665947</c:v>
                </c:pt>
                <c:pt idx="64">
                  <c:v>0.3430737845384858</c:v>
                </c:pt>
                <c:pt idx="65">
                  <c:v>0.33338359686619923</c:v>
                </c:pt>
                <c:pt idx="66">
                  <c:v>0.32321883335428248</c:v>
                </c:pt>
                <c:pt idx="67">
                  <c:v>0.31310751306754925</c:v>
                </c:pt>
                <c:pt idx="68">
                  <c:v>0.30272104636987096</c:v>
                </c:pt>
                <c:pt idx="69">
                  <c:v>0.2923860230863693</c:v>
                </c:pt>
                <c:pt idx="70">
                  <c:v>0.28167400094857264</c:v>
                </c:pt>
                <c:pt idx="71">
                  <c:v>0.27098680405086129</c:v>
                </c:pt>
                <c:pt idx="72">
                  <c:v>0.26031622627220696</c:v>
                </c:pt>
                <c:pt idx="73">
                  <c:v>0.25021483608150796</c:v>
                </c:pt>
                <c:pt idx="74">
                  <c:v>0.23955680884089681</c:v>
                </c:pt>
                <c:pt idx="75">
                  <c:v>0.2287666561558318</c:v>
                </c:pt>
                <c:pt idx="76">
                  <c:v>0.21823337574664903</c:v>
                </c:pt>
                <c:pt idx="77">
                  <c:v>0.2092333987077335</c:v>
                </c:pt>
                <c:pt idx="78">
                  <c:v>0.19899912452357793</c:v>
                </c:pt>
                <c:pt idx="79">
                  <c:v>0.1884752914974277</c:v>
                </c:pt>
                <c:pt idx="80">
                  <c:v>0.1785617456233739</c:v>
                </c:pt>
                <c:pt idx="81">
                  <c:v>0.16970078992893578</c:v>
                </c:pt>
                <c:pt idx="82">
                  <c:v>0.1611614590116025</c:v>
                </c:pt>
                <c:pt idx="83">
                  <c:v>0.15193336559990323</c:v>
                </c:pt>
                <c:pt idx="84">
                  <c:v>0.14281271031057308</c:v>
                </c:pt>
                <c:pt idx="85">
                  <c:v>0.13360944213895909</c:v>
                </c:pt>
                <c:pt idx="86">
                  <c:v>0.1252892629243787</c:v>
                </c:pt>
                <c:pt idx="87">
                  <c:v>0.11672427925895734</c:v>
                </c:pt>
                <c:pt idx="88">
                  <c:v>0.10856429180192706</c:v>
                </c:pt>
                <c:pt idx="89">
                  <c:v>0.10124829354879594</c:v>
                </c:pt>
                <c:pt idx="90">
                  <c:v>9.4028631018995945E-2</c:v>
                </c:pt>
                <c:pt idx="91">
                  <c:v>8.6625192753564506E-2</c:v>
                </c:pt>
                <c:pt idx="92">
                  <c:v>7.9331468257510029E-2</c:v>
                </c:pt>
                <c:pt idx="93">
                  <c:v>7.1911066078020336E-2</c:v>
                </c:pt>
                <c:pt idx="94">
                  <c:v>6.5156394086817393E-2</c:v>
                </c:pt>
                <c:pt idx="95">
                  <c:v>5.8267252045152707E-2</c:v>
                </c:pt>
                <c:pt idx="96">
                  <c:v>5.1708837368623972E-2</c:v>
                </c:pt>
                <c:pt idx="97">
                  <c:v>4.53952961019366E-2</c:v>
                </c:pt>
                <c:pt idx="98">
                  <c:v>3.9492750476660787E-2</c:v>
                </c:pt>
                <c:pt idx="99">
                  <c:v>3.4668930492090522E-2</c:v>
                </c:pt>
                <c:pt idx="100">
                  <c:v>2.9993855071031361E-2</c:v>
                </c:pt>
                <c:pt idx="101">
                  <c:v>2.5969476776207312E-2</c:v>
                </c:pt>
                <c:pt idx="102">
                  <c:v>2.1980129653503711E-2</c:v>
                </c:pt>
                <c:pt idx="103">
                  <c:v>1.8940623800062673E-2</c:v>
                </c:pt>
                <c:pt idx="104">
                  <c:v>1.58916705635892E-2</c:v>
                </c:pt>
                <c:pt idx="105">
                  <c:v>1.3570441656615695E-2</c:v>
                </c:pt>
                <c:pt idx="106">
                  <c:v>1.1358236929016496E-2</c:v>
                </c:pt>
                <c:pt idx="107">
                  <c:v>9.155410625449556E-3</c:v>
                </c:pt>
                <c:pt idx="108">
                  <c:v>7.8673254600248876E-3</c:v>
                </c:pt>
                <c:pt idx="109">
                  <c:v>6.3414696617835054E-3</c:v>
                </c:pt>
                <c:pt idx="110">
                  <c:v>5.7174596686400125E-3</c:v>
                </c:pt>
                <c:pt idx="111">
                  <c:v>4.3910332990836354E-3</c:v>
                </c:pt>
                <c:pt idx="112">
                  <c:v>2.5518278037658382E-3</c:v>
                </c:pt>
                <c:pt idx="113">
                  <c:v>1.9082334545550417E-3</c:v>
                </c:pt>
                <c:pt idx="114">
                  <c:v>1.6195021205631654E-3</c:v>
                </c:pt>
                <c:pt idx="115">
                  <c:v>1.3271159595589221E-3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0.61070109673353312</c:v>
                </c:pt>
                <c:pt idx="1">
                  <c:v>0.64368642648256891</c:v>
                </c:pt>
                <c:pt idx="2">
                  <c:v>0.73114804708803571</c:v>
                </c:pt>
                <c:pt idx="3">
                  <c:v>0.8115437812759162</c:v>
                </c:pt>
                <c:pt idx="4">
                  <c:v>0.87559333289693686</c:v>
                </c:pt>
                <c:pt idx="5">
                  <c:v>0.95383988907310002</c:v>
                </c:pt>
                <c:pt idx="6">
                  <c:v>1.0427342468426659</c:v>
                </c:pt>
                <c:pt idx="7">
                  <c:v>1.1366105929151165</c:v>
                </c:pt>
                <c:pt idx="8">
                  <c:v>1.2456934453597355</c:v>
                </c:pt>
                <c:pt idx="9">
                  <c:v>1.3661404920683295</c:v>
                </c:pt>
                <c:pt idx="10">
                  <c:v>1.4901693094216026</c:v>
                </c:pt>
                <c:pt idx="11">
                  <c:v>1.6316838891823353</c:v>
                </c:pt>
                <c:pt idx="12">
                  <c:v>1.7847905406335267</c:v>
                </c:pt>
                <c:pt idx="13">
                  <c:v>1.9484473869833945</c:v>
                </c:pt>
                <c:pt idx="14">
                  <c:v>2.1264640763031011</c:v>
                </c:pt>
                <c:pt idx="15">
                  <c:v>2.3317352912465843</c:v>
                </c:pt>
                <c:pt idx="16">
                  <c:v>2.5489239656476439</c:v>
                </c:pt>
                <c:pt idx="17">
                  <c:v>2.7869850560654816</c:v>
                </c:pt>
                <c:pt idx="18">
                  <c:v>3.0482628575471753</c:v>
                </c:pt>
                <c:pt idx="19">
                  <c:v>3.334450504189201</c:v>
                </c:pt>
                <c:pt idx="20">
                  <c:v>3.6503678203583885</c:v>
                </c:pt>
                <c:pt idx="21">
                  <c:v>3.9919438456873282</c:v>
                </c:pt>
                <c:pt idx="22">
                  <c:v>4.3585596014919901</c:v>
                </c:pt>
                <c:pt idx="23">
                  <c:v>4.8019240891198844</c:v>
                </c:pt>
                <c:pt idx="24">
                  <c:v>5.2050094831546732</c:v>
                </c:pt>
                <c:pt idx="25">
                  <c:v>5.7283470959249696</c:v>
                </c:pt>
                <c:pt idx="26">
                  <c:v>6.2543541024471869</c:v>
                </c:pt>
                <c:pt idx="27">
                  <c:v>6.8176778923723189</c:v>
                </c:pt>
                <c:pt idx="28">
                  <c:v>7.4609077449921433</c:v>
                </c:pt>
                <c:pt idx="29">
                  <c:v>8.1883441361201097</c:v>
                </c:pt>
                <c:pt idx="30">
                  <c:v>8.9533239354742804</c:v>
                </c:pt>
                <c:pt idx="31">
                  <c:v>9.8197353015723561</c:v>
                </c:pt>
                <c:pt idx="32">
                  <c:v>10.749445909980659</c:v>
                </c:pt>
                <c:pt idx="33">
                  <c:v>11.713868657989467</c:v>
                </c:pt>
                <c:pt idx="34">
                  <c:v>12.154353314529525</c:v>
                </c:pt>
                <c:pt idx="35">
                  <c:v>13.627864832252238</c:v>
                </c:pt>
                <c:pt idx="36">
                  <c:v>14.97263495035873</c:v>
                </c:pt>
                <c:pt idx="37">
                  <c:v>16.527031488346147</c:v>
                </c:pt>
                <c:pt idx="38">
                  <c:v>17.865358986476153</c:v>
                </c:pt>
                <c:pt idx="39">
                  <c:v>19.689099897780501</c:v>
                </c:pt>
                <c:pt idx="40">
                  <c:v>21.537248456720093</c:v>
                </c:pt>
                <c:pt idx="41">
                  <c:v>23.780589082515817</c:v>
                </c:pt>
                <c:pt idx="42">
                  <c:v>25.84089701769464</c:v>
                </c:pt>
                <c:pt idx="43">
                  <c:v>28.444544904213963</c:v>
                </c:pt>
                <c:pt idx="44">
                  <c:v>31.066896276149581</c:v>
                </c:pt>
                <c:pt idx="45">
                  <c:v>34.099022328570804</c:v>
                </c:pt>
                <c:pt idx="46">
                  <c:v>37.443952303755502</c:v>
                </c:pt>
                <c:pt idx="47">
                  <c:v>40.877780876289776</c:v>
                </c:pt>
                <c:pt idx="48">
                  <c:v>44.851223194736669</c:v>
                </c:pt>
                <c:pt idx="49">
                  <c:v>48.903722118207277</c:v>
                </c:pt>
                <c:pt idx="50">
                  <c:v>53.681124476447529</c:v>
                </c:pt>
                <c:pt idx="51">
                  <c:v>58.574598827516091</c:v>
                </c:pt>
                <c:pt idx="52">
                  <c:v>64.027155075983984</c:v>
                </c:pt>
                <c:pt idx="53">
                  <c:v>70.392870612432432</c:v>
                </c:pt>
                <c:pt idx="54">
                  <c:v>76.756711483675971</c:v>
                </c:pt>
                <c:pt idx="55">
                  <c:v>83.998783670134515</c:v>
                </c:pt>
                <c:pt idx="56">
                  <c:v>92.313472686906152</c:v>
                </c:pt>
                <c:pt idx="57">
                  <c:v>101.23313589862677</c:v>
                </c:pt>
                <c:pt idx="58">
                  <c:v>110.16735243233303</c:v>
                </c:pt>
                <c:pt idx="59">
                  <c:v>120.90296806143094</c:v>
                </c:pt>
                <c:pt idx="60">
                  <c:v>132.05891569611589</c:v>
                </c:pt>
                <c:pt idx="61">
                  <c:v>144.61331424038406</c:v>
                </c:pt>
                <c:pt idx="62">
                  <c:v>158.65265729346027</c:v>
                </c:pt>
                <c:pt idx="63">
                  <c:v>173.36504215507762</c:v>
                </c:pt>
                <c:pt idx="64">
                  <c:v>189.53362254791952</c:v>
                </c:pt>
                <c:pt idx="65">
                  <c:v>207.59292613317086</c:v>
                </c:pt>
                <c:pt idx="66">
                  <c:v>227.18058752671291</c:v>
                </c:pt>
                <c:pt idx="67">
                  <c:v>247.9728693143073</c:v>
                </c:pt>
                <c:pt idx="68">
                  <c:v>271.39365371904097</c:v>
                </c:pt>
                <c:pt idx="69">
                  <c:v>297.33660282382897</c:v>
                </c:pt>
                <c:pt idx="70">
                  <c:v>325.27560170556666</c:v>
                </c:pt>
                <c:pt idx="71">
                  <c:v>355.32907493858119</c:v>
                </c:pt>
                <c:pt idx="72">
                  <c:v>388.61748031588257</c:v>
                </c:pt>
                <c:pt idx="73">
                  <c:v>423.52840842805114</c:v>
                </c:pt>
                <c:pt idx="74">
                  <c:v>464.26044333465046</c:v>
                </c:pt>
                <c:pt idx="75">
                  <c:v>508.48290751965055</c:v>
                </c:pt>
                <c:pt idx="76">
                  <c:v>556.50551540822403</c:v>
                </c:pt>
                <c:pt idx="77">
                  <c:v>609.57511669482903</c:v>
                </c:pt>
                <c:pt idx="78">
                  <c:v>665.97042338827544</c:v>
                </c:pt>
                <c:pt idx="79">
                  <c:v>730.82111148879108</c:v>
                </c:pt>
                <c:pt idx="80">
                  <c:v>799.20717149933103</c:v>
                </c:pt>
                <c:pt idx="81">
                  <c:v>872.42606907488675</c:v>
                </c:pt>
                <c:pt idx="82">
                  <c:v>957.03158443859991</c:v>
                </c:pt>
                <c:pt idx="83">
                  <c:v>1045.8588458438164</c:v>
                </c:pt>
                <c:pt idx="84">
                  <c:v>1142.6080477387095</c:v>
                </c:pt>
                <c:pt idx="85">
                  <c:v>1252.5060527143949</c:v>
                </c:pt>
                <c:pt idx="86">
                  <c:v>1369.3927109074705</c:v>
                </c:pt>
                <c:pt idx="87">
                  <c:v>1498.8718899484229</c:v>
                </c:pt>
                <c:pt idx="88">
                  <c:v>1638.6696209436709</c:v>
                </c:pt>
                <c:pt idx="89">
                  <c:v>1792.1823039115998</c:v>
                </c:pt>
                <c:pt idx="90">
                  <c:v>1957.7655614677165</c:v>
                </c:pt>
                <c:pt idx="91">
                  <c:v>2144.2698853776769</c:v>
                </c:pt>
                <c:pt idx="92">
                  <c:v>2345.7164749700091</c:v>
                </c:pt>
                <c:pt idx="93">
                  <c:v>2568.4420933037368</c:v>
                </c:pt>
                <c:pt idx="94">
                  <c:v>2807.3904723213946</c:v>
                </c:pt>
                <c:pt idx="95">
                  <c:v>3073.2959449864115</c:v>
                </c:pt>
                <c:pt idx="96">
                  <c:v>3360.5497103388175</c:v>
                </c:pt>
                <c:pt idx="97">
                  <c:v>3675.45360346487</c:v>
                </c:pt>
                <c:pt idx="98">
                  <c:v>4023.175977667971</c:v>
                </c:pt>
                <c:pt idx="99">
                  <c:v>4402.9160549058479</c:v>
                </c:pt>
                <c:pt idx="100">
                  <c:v>4807.4273661621373</c:v>
                </c:pt>
                <c:pt idx="101">
                  <c:v>5251.641718460698</c:v>
                </c:pt>
                <c:pt idx="102">
                  <c:v>5776.4311545989603</c:v>
                </c:pt>
                <c:pt idx="103">
                  <c:v>6300.9178816399235</c:v>
                </c:pt>
                <c:pt idx="104">
                  <c:v>6909.0387514686754</c:v>
                </c:pt>
                <c:pt idx="105">
                  <c:v>7555.3033355555544</c:v>
                </c:pt>
                <c:pt idx="106">
                  <c:v>8241.2113660645082</c:v>
                </c:pt>
                <c:pt idx="107">
                  <c:v>9009.3157698156592</c:v>
                </c:pt>
                <c:pt idx="108">
                  <c:v>9859.327651034273</c:v>
                </c:pt>
                <c:pt idx="109">
                  <c:v>10789.251576609577</c:v>
                </c:pt>
                <c:pt idx="110">
                  <c:v>11838.691526327759</c:v>
                </c:pt>
                <c:pt idx="111">
                  <c:v>12931.306397047743</c:v>
                </c:pt>
                <c:pt idx="112">
                  <c:v>14142.733207126268</c:v>
                </c:pt>
                <c:pt idx="113">
                  <c:v>15469.168951528658</c:v>
                </c:pt>
                <c:pt idx="114">
                  <c:v>16923.514484195704</c:v>
                </c:pt>
                <c:pt idx="115">
                  <c:v>18500.850683629666</c:v>
                </c:pt>
                <c:pt idx="116">
                  <c:v>20238.263558246737</c:v>
                </c:pt>
                <c:pt idx="117">
                  <c:v>22136.957629774381</c:v>
                </c:pt>
                <c:pt idx="118">
                  <c:v>24036.109514278385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63456"/>
        <c:axId val="100953088"/>
      </c:scatterChart>
      <c:valAx>
        <c:axId val="10093670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0951168"/>
        <c:crossesAt val="0"/>
        <c:crossBetween val="midCat"/>
        <c:majorUnit val="0.2"/>
        <c:minorUnit val="0.1"/>
      </c:valAx>
      <c:valAx>
        <c:axId val="1009511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0936704"/>
        <c:crossesAt val="0"/>
        <c:crossBetween val="midCat"/>
        <c:majorUnit val="400"/>
        <c:minorUnit val="200"/>
      </c:valAx>
      <c:valAx>
        <c:axId val="100953088"/>
        <c:scaling>
          <c:orientation val="minMax"/>
          <c:max val="429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0963456"/>
        <c:crosses val="max"/>
        <c:crossBetween val="midCat"/>
        <c:majorUnit val="858"/>
        <c:minorUnit val="429"/>
      </c:valAx>
      <c:valAx>
        <c:axId val="10096345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00953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0.99822096284861539</c:v>
                </c:pt>
                <c:pt idx="30">
                  <c:v>0.99232842813070221</c:v>
                </c:pt>
                <c:pt idx="31">
                  <c:v>0.96761837543544627</c:v>
                </c:pt>
                <c:pt idx="32">
                  <c:v>0.92637238547713796</c:v>
                </c:pt>
                <c:pt idx="33">
                  <c:v>0.85477073843318063</c:v>
                </c:pt>
                <c:pt idx="34">
                  <c:v>0.79297381823692836</c:v>
                </c:pt>
                <c:pt idx="35">
                  <c:v>0.74092690936964301</c:v>
                </c:pt>
                <c:pt idx="36">
                  <c:v>0.69893094718438353</c:v>
                </c:pt>
                <c:pt idx="37">
                  <c:v>0.65501795927203887</c:v>
                </c:pt>
                <c:pt idx="38">
                  <c:v>0.62054138991110919</c:v>
                </c:pt>
                <c:pt idx="39">
                  <c:v>0.5942558395573162</c:v>
                </c:pt>
                <c:pt idx="40">
                  <c:v>0.57396668802812134</c:v>
                </c:pt>
                <c:pt idx="41">
                  <c:v>0.55610116952125188</c:v>
                </c:pt>
                <c:pt idx="42">
                  <c:v>0.54120730121159011</c:v>
                </c:pt>
                <c:pt idx="43">
                  <c:v>0.52777160544143764</c:v>
                </c:pt>
                <c:pt idx="44">
                  <c:v>0.5161323261069557</c:v>
                </c:pt>
                <c:pt idx="45">
                  <c:v>0.50633090756728705</c:v>
                </c:pt>
                <c:pt idx="46">
                  <c:v>0.49684439030220007</c:v>
                </c:pt>
                <c:pt idx="47">
                  <c:v>0.48824430650565809</c:v>
                </c:pt>
                <c:pt idx="48">
                  <c:v>0.47900724842392806</c:v>
                </c:pt>
                <c:pt idx="49">
                  <c:v>0.47147764966756334</c:v>
                </c:pt>
                <c:pt idx="50">
                  <c:v>0.46284108655989609</c:v>
                </c:pt>
                <c:pt idx="51">
                  <c:v>0.45547398968758945</c:v>
                </c:pt>
                <c:pt idx="52">
                  <c:v>0.44786550183495377</c:v>
                </c:pt>
                <c:pt idx="53">
                  <c:v>0.44031338796501163</c:v>
                </c:pt>
                <c:pt idx="54">
                  <c:v>0.43283106060330923</c:v>
                </c:pt>
                <c:pt idx="55">
                  <c:v>0.42480933594175396</c:v>
                </c:pt>
                <c:pt idx="56">
                  <c:v>0.41656083960791968</c:v>
                </c:pt>
                <c:pt idx="57">
                  <c:v>0.40805402285919812</c:v>
                </c:pt>
                <c:pt idx="58">
                  <c:v>0.3999605808373965</c:v>
                </c:pt>
                <c:pt idx="59">
                  <c:v>0.39108779867441779</c:v>
                </c:pt>
                <c:pt idx="60">
                  <c:v>0.38198641742565376</c:v>
                </c:pt>
                <c:pt idx="61">
                  <c:v>0.37265919545111403</c:v>
                </c:pt>
                <c:pt idx="62">
                  <c:v>0.36269489575288583</c:v>
                </c:pt>
                <c:pt idx="63">
                  <c:v>0.35302222366665947</c:v>
                </c:pt>
                <c:pt idx="64">
                  <c:v>0.3430737845384858</c:v>
                </c:pt>
                <c:pt idx="65">
                  <c:v>0.33338359686619923</c:v>
                </c:pt>
                <c:pt idx="66">
                  <c:v>0.32321883335428248</c:v>
                </c:pt>
                <c:pt idx="67">
                  <c:v>0.31310751306754925</c:v>
                </c:pt>
                <c:pt idx="68">
                  <c:v>0.30272104636987096</c:v>
                </c:pt>
                <c:pt idx="69">
                  <c:v>0.2923860230863693</c:v>
                </c:pt>
                <c:pt idx="70">
                  <c:v>0.28167400094857264</c:v>
                </c:pt>
                <c:pt idx="71">
                  <c:v>0.27098680405086129</c:v>
                </c:pt>
                <c:pt idx="72">
                  <c:v>0.26031622627220696</c:v>
                </c:pt>
                <c:pt idx="73">
                  <c:v>0.25021483608150796</c:v>
                </c:pt>
                <c:pt idx="74">
                  <c:v>0.23955680884089681</c:v>
                </c:pt>
                <c:pt idx="75">
                  <c:v>0.2287666561558318</c:v>
                </c:pt>
                <c:pt idx="76">
                  <c:v>0.21823337574664903</c:v>
                </c:pt>
                <c:pt idx="77">
                  <c:v>0.2092333987077335</c:v>
                </c:pt>
                <c:pt idx="78">
                  <c:v>0.19899912452357793</c:v>
                </c:pt>
                <c:pt idx="79">
                  <c:v>0.1884752914974277</c:v>
                </c:pt>
                <c:pt idx="80">
                  <c:v>0.1785617456233739</c:v>
                </c:pt>
                <c:pt idx="81">
                  <c:v>0.16970078992893578</c:v>
                </c:pt>
                <c:pt idx="82">
                  <c:v>0.1611614590116025</c:v>
                </c:pt>
                <c:pt idx="83">
                  <c:v>0.15193336559990323</c:v>
                </c:pt>
                <c:pt idx="84">
                  <c:v>0.14281271031057308</c:v>
                </c:pt>
                <c:pt idx="85">
                  <c:v>0.13360944213895909</c:v>
                </c:pt>
                <c:pt idx="86">
                  <c:v>0.1252892629243787</c:v>
                </c:pt>
                <c:pt idx="87">
                  <c:v>0.11672427925895734</c:v>
                </c:pt>
                <c:pt idx="88">
                  <c:v>0.10856429180192706</c:v>
                </c:pt>
                <c:pt idx="89">
                  <c:v>0.10124829354879594</c:v>
                </c:pt>
                <c:pt idx="90">
                  <c:v>9.4028631018995945E-2</c:v>
                </c:pt>
                <c:pt idx="91">
                  <c:v>8.6625192753564506E-2</c:v>
                </c:pt>
                <c:pt idx="92">
                  <c:v>7.9331468257510029E-2</c:v>
                </c:pt>
                <c:pt idx="93">
                  <c:v>7.1911066078020336E-2</c:v>
                </c:pt>
                <c:pt idx="94">
                  <c:v>6.5156394086817393E-2</c:v>
                </c:pt>
                <c:pt idx="95">
                  <c:v>5.8267252045152707E-2</c:v>
                </c:pt>
                <c:pt idx="96">
                  <c:v>5.1708837368623972E-2</c:v>
                </c:pt>
                <c:pt idx="97">
                  <c:v>4.53952961019366E-2</c:v>
                </c:pt>
                <c:pt idx="98">
                  <c:v>3.9492750476660787E-2</c:v>
                </c:pt>
                <c:pt idx="99">
                  <c:v>3.4668930492090522E-2</c:v>
                </c:pt>
                <c:pt idx="100">
                  <c:v>2.9993855071031361E-2</c:v>
                </c:pt>
                <c:pt idx="101">
                  <c:v>2.5969476776207312E-2</c:v>
                </c:pt>
                <c:pt idx="102">
                  <c:v>2.1980129653503711E-2</c:v>
                </c:pt>
                <c:pt idx="103">
                  <c:v>1.8940623800062673E-2</c:v>
                </c:pt>
                <c:pt idx="104">
                  <c:v>1.58916705635892E-2</c:v>
                </c:pt>
                <c:pt idx="105">
                  <c:v>1.3570441656615695E-2</c:v>
                </c:pt>
                <c:pt idx="106">
                  <c:v>1.1358236929016496E-2</c:v>
                </c:pt>
                <c:pt idx="107">
                  <c:v>9.155410625449556E-3</c:v>
                </c:pt>
                <c:pt idx="108">
                  <c:v>7.8673254600248876E-3</c:v>
                </c:pt>
                <c:pt idx="109">
                  <c:v>6.3414696617835054E-3</c:v>
                </c:pt>
                <c:pt idx="110">
                  <c:v>5.7174596686400125E-3</c:v>
                </c:pt>
                <c:pt idx="111">
                  <c:v>4.3910332990836354E-3</c:v>
                </c:pt>
                <c:pt idx="112">
                  <c:v>2.5518278037658382E-3</c:v>
                </c:pt>
                <c:pt idx="113">
                  <c:v>1.9082334545550417E-3</c:v>
                </c:pt>
                <c:pt idx="114">
                  <c:v>1.6195021205631654E-3</c:v>
                </c:pt>
                <c:pt idx="115">
                  <c:v>1.3271159595589221E-3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9.2434715273764546E-3</c:v>
                </c:pt>
                <c:pt idx="1">
                  <c:v>9.7427320625010083E-3</c:v>
                </c:pt>
                <c:pt idx="2">
                  <c:v>1.1066536791408487E-2</c:v>
                </c:pt>
                <c:pt idx="3">
                  <c:v>1.2283393423667738E-2</c:v>
                </c:pt>
                <c:pt idx="4">
                  <c:v>1.3252836920522074E-2</c:v>
                </c:pt>
                <c:pt idx="5">
                  <c:v>1.4437163947275736E-2</c:v>
                </c:pt>
                <c:pt idx="6">
                  <c:v>1.5782654350653753E-2</c:v>
                </c:pt>
                <c:pt idx="7">
                  <c:v>1.7203551310977137E-2</c:v>
                </c:pt>
                <c:pt idx="8">
                  <c:v>1.8854611454949328E-2</c:v>
                </c:pt>
                <c:pt idx="9">
                  <c:v>2.0677678177381073E-2</c:v>
                </c:pt>
                <c:pt idx="10">
                  <c:v>2.2554957992189376E-2</c:v>
                </c:pt>
                <c:pt idx="11">
                  <c:v>2.4696899435759E-2</c:v>
                </c:pt>
                <c:pt idx="12">
                  <c:v>2.7014296573099571E-2</c:v>
                </c:pt>
                <c:pt idx="13">
                  <c:v>2.9491379728159451E-2</c:v>
                </c:pt>
                <c:pt idx="14">
                  <c:v>3.2185811108626582E-2</c:v>
                </c:pt>
                <c:pt idx="15">
                  <c:v>3.5292762513935684E-2</c:v>
                </c:pt>
                <c:pt idx="16">
                  <c:v>3.8580094628832468E-2</c:v>
                </c:pt>
                <c:pt idx="17">
                  <c:v>4.2183348205456751E-2</c:v>
                </c:pt>
                <c:pt idx="18">
                  <c:v>4.6138006108724504E-2</c:v>
                </c:pt>
                <c:pt idx="19">
                  <c:v>5.0469695338319409E-2</c:v>
                </c:pt>
                <c:pt idx="20">
                  <c:v>5.5251367964476855E-2</c:v>
                </c:pt>
                <c:pt idx="21">
                  <c:v>6.0421406599498531E-2</c:v>
                </c:pt>
                <c:pt idx="22">
                  <c:v>6.5970442483654856E-2</c:v>
                </c:pt>
                <c:pt idx="23">
                  <c:v>7.2681134571090975E-2</c:v>
                </c:pt>
                <c:pt idx="24">
                  <c:v>7.8782168911442935E-2</c:v>
                </c:pt>
                <c:pt idx="25">
                  <c:v>8.6703321090015356E-2</c:v>
                </c:pt>
                <c:pt idx="26">
                  <c:v>9.4664876774121401E-2</c:v>
                </c:pt>
                <c:pt idx="27">
                  <c:v>0.10319125316466314</c:v>
                </c:pt>
                <c:pt idx="28">
                  <c:v>0.11292707460014383</c:v>
                </c:pt>
                <c:pt idx="29">
                  <c:v>0.12393743237636826</c:v>
                </c:pt>
                <c:pt idx="30">
                  <c:v>0.13551604101514356</c:v>
                </c:pt>
                <c:pt idx="31">
                  <c:v>0.14862990119381181</c:v>
                </c:pt>
                <c:pt idx="32">
                  <c:v>0.16270184831080167</c:v>
                </c:pt>
                <c:pt idx="33">
                  <c:v>0.177299192673298</c:v>
                </c:pt>
                <c:pt idx="34">
                  <c:v>0.18396629611023643</c:v>
                </c:pt>
                <c:pt idx="35">
                  <c:v>0.20626912450236251</c:v>
                </c:pt>
                <c:pt idx="36">
                  <c:v>0.22662334420832081</c:v>
                </c:pt>
                <c:pt idx="37">
                  <c:v>0.25015043498642764</c:v>
                </c:pt>
                <c:pt idx="38">
                  <c:v>0.27040714025425433</c:v>
                </c:pt>
                <c:pt idx="39">
                  <c:v>0.29801098324245323</c:v>
                </c:pt>
                <c:pt idx="40">
                  <c:v>0.32598425637769685</c:v>
                </c:pt>
                <c:pt idx="41">
                  <c:v>0.35993909174914451</c:v>
                </c:pt>
                <c:pt idx="42">
                  <c:v>0.39112357436808243</c:v>
                </c:pt>
                <c:pt idx="43">
                  <c:v>0.43053196127794957</c:v>
                </c:pt>
                <c:pt idx="44">
                  <c:v>0.47022344107209829</c:v>
                </c:pt>
                <c:pt idx="45">
                  <c:v>0.51611720314798515</c:v>
                </c:pt>
                <c:pt idx="46">
                  <c:v>0.56674551403863749</c:v>
                </c:pt>
                <c:pt idx="47">
                  <c:v>0.6187193795022552</c:v>
                </c:pt>
                <c:pt idx="48">
                  <c:v>0.67886075002326185</c:v>
                </c:pt>
                <c:pt idx="49">
                  <c:v>0.74019870833737444</c:v>
                </c:pt>
                <c:pt idx="50">
                  <c:v>0.81250868601616544</c:v>
                </c:pt>
                <c:pt idx="51">
                  <c:v>0.88657551032020876</c:v>
                </c:pt>
                <c:pt idx="52">
                  <c:v>0.9691045064260122</c:v>
                </c:pt>
                <c:pt idx="53">
                  <c:v>1.06545493158042</c:v>
                </c:pt>
                <c:pt idx="54">
                  <c:v>1.1617769821100932</c:v>
                </c:pt>
                <c:pt idx="55">
                  <c:v>1.2713917976275169</c:v>
                </c:pt>
                <c:pt idx="56">
                  <c:v>1.3972415653724948</c:v>
                </c:pt>
                <c:pt idx="57">
                  <c:v>1.5322481231997545</c:v>
                </c:pt>
                <c:pt idx="58">
                  <c:v>1.6674749577190373</c:v>
                </c:pt>
                <c:pt idx="59">
                  <c:v>1.8299674731692315</c:v>
                </c:pt>
                <c:pt idx="60">
                  <c:v>1.9988220648404615</c:v>
                </c:pt>
                <c:pt idx="61">
                  <c:v>2.1888433798634366</c:v>
                </c:pt>
                <c:pt idx="62">
                  <c:v>2.4013405711543894</c:v>
                </c:pt>
                <c:pt idx="63">
                  <c:v>2.6240248127507373</c:v>
                </c:pt>
                <c:pt idx="64">
                  <c:v>2.8687497908107358</c:v>
                </c:pt>
                <c:pt idx="65">
                  <c:v>3.1420924446677261</c:v>
                </c:pt>
                <c:pt idx="66">
                  <c:v>3.4385680713655078</c:v>
                </c:pt>
                <c:pt idx="67">
                  <c:v>3.7532766345575541</c:v>
                </c:pt>
                <c:pt idx="68">
                  <c:v>4.10776978178116</c:v>
                </c:pt>
                <c:pt idx="69">
                  <c:v>4.5004379997832604</c:v>
                </c:pt>
                <c:pt idx="70">
                  <c:v>4.9233180994720742</c:v>
                </c:pt>
                <c:pt idx="71">
                  <c:v>5.3782025357601464</c:v>
                </c:pt>
                <c:pt idx="72">
                  <c:v>5.8820503738312624</c:v>
                </c:pt>
                <c:pt idx="73">
                  <c:v>6.4104564496106216</c:v>
                </c:pt>
                <c:pt idx="74">
                  <c:v>7.0269698420460927</c:v>
                </c:pt>
                <c:pt idx="75">
                  <c:v>7.6963137989357477</c:v>
                </c:pt>
                <c:pt idx="76">
                  <c:v>8.423176106966082</c:v>
                </c:pt>
                <c:pt idx="77">
                  <c:v>9.2264288783885551</c:v>
                </c:pt>
                <c:pt idx="78">
                  <c:v>10.080018980791774</c:v>
                </c:pt>
                <c:pt idx="79">
                  <c:v>11.061588347858823</c:v>
                </c:pt>
                <c:pt idx="80">
                  <c:v>12.096668523673047</c:v>
                </c:pt>
                <c:pt idx="81">
                  <c:v>13.204897735353747</c:v>
                </c:pt>
                <c:pt idx="82">
                  <c:v>14.485472924274235</c:v>
                </c:pt>
                <c:pt idx="83">
                  <c:v>15.829947768098203</c:v>
                </c:pt>
                <c:pt idx="84">
                  <c:v>17.294327802447558</c:v>
                </c:pt>
                <c:pt idx="85">
                  <c:v>18.957725961287714</c:v>
                </c:pt>
                <c:pt idx="86">
                  <c:v>20.726903227739076</c:v>
                </c:pt>
                <c:pt idx="87">
                  <c:v>22.686678822141417</c:v>
                </c:pt>
                <c:pt idx="88">
                  <c:v>24.802634324691034</c:v>
                </c:pt>
                <c:pt idx="89">
                  <c:v>27.126177088401462</c:v>
                </c:pt>
                <c:pt idx="90">
                  <c:v>29.632418087176081</c:v>
                </c:pt>
                <c:pt idx="91">
                  <c:v>32.455316911191986</c:v>
                </c:pt>
                <c:pt idx="92">
                  <c:v>35.504379415162383</c:v>
                </c:pt>
                <c:pt idx="93">
                  <c:v>38.875517804297168</c:v>
                </c:pt>
                <c:pt idx="94">
                  <c:v>42.492201235481829</c:v>
                </c:pt>
                <c:pt idx="95">
                  <c:v>46.516902809949634</c:v>
                </c:pt>
                <c:pt idx="96">
                  <c:v>50.864728637295734</c:v>
                </c:pt>
                <c:pt idx="97">
                  <c:v>55.631062258669154</c:v>
                </c:pt>
                <c:pt idx="98">
                  <c:v>60.894131021063302</c:v>
                </c:pt>
                <c:pt idx="99">
                  <c:v>66.641814479512419</c:v>
                </c:pt>
                <c:pt idx="100">
                  <c:v>72.76443126880352</c:v>
                </c:pt>
                <c:pt idx="101">
                  <c:v>79.487986768353124</c:v>
                </c:pt>
                <c:pt idx="102">
                  <c:v>87.431113507044017</c:v>
                </c:pt>
                <c:pt idx="103">
                  <c:v>95.369658490540843</c:v>
                </c:pt>
                <c:pt idx="104">
                  <c:v>104.57407612714145</c:v>
                </c:pt>
                <c:pt idx="105">
                  <c:v>114.35583075982616</c:v>
                </c:pt>
                <c:pt idx="106">
                  <c:v>124.73762208838303</c:v>
                </c:pt>
                <c:pt idx="107">
                  <c:v>136.36352422627317</c:v>
                </c:pt>
                <c:pt idx="108">
                  <c:v>149.22916449448479</c:v>
                </c:pt>
                <c:pt idx="109">
                  <c:v>163.30434034508926</c:v>
                </c:pt>
                <c:pt idx="110">
                  <c:v>179.18849111343803</c:v>
                </c:pt>
                <c:pt idx="111">
                  <c:v>195.72613039705476</c:v>
                </c:pt>
                <c:pt idx="112">
                  <c:v>214.06208768672579</c:v>
                </c:pt>
                <c:pt idx="113">
                  <c:v>234.13880132267269</c:v>
                </c:pt>
                <c:pt idx="114">
                  <c:v>256.1515365119148</c:v>
                </c:pt>
                <c:pt idx="115">
                  <c:v>280.02583823914711</c:v>
                </c:pt>
                <c:pt idx="116">
                  <c:v>306.32303423849777</c:v>
                </c:pt>
                <c:pt idx="117">
                  <c:v>335.06135595305994</c:v>
                </c:pt>
                <c:pt idx="118">
                  <c:v>363.80660704966277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86880"/>
        <c:axId val="100989184"/>
      </c:scatterChart>
      <c:valAx>
        <c:axId val="10098688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0989184"/>
        <c:crossesAt val="0"/>
        <c:crossBetween val="midCat"/>
        <c:majorUnit val="0.2"/>
        <c:minorUnit val="0.1"/>
      </c:valAx>
      <c:valAx>
        <c:axId val="10098918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0986880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1.329037759971725E-3</c:v>
                </c:pt>
                <c:pt idx="3">
                  <c:v>2.1737071070128287E-3</c:v>
                </c:pt>
                <c:pt idx="4">
                  <c:v>2.7211963715366742E-3</c:v>
                </c:pt>
                <c:pt idx="5">
                  <c:v>3.6458480218565818E-3</c:v>
                </c:pt>
                <c:pt idx="6">
                  <c:v>4.0638533351811295E-3</c:v>
                </c:pt>
                <c:pt idx="7">
                  <c:v>4.5339497965785555E-3</c:v>
                </c:pt>
                <c:pt idx="8">
                  <c:v>4.9985127181380049E-3</c:v>
                </c:pt>
                <c:pt idx="9">
                  <c:v>5.5852863245014241E-3</c:v>
                </c:pt>
                <c:pt idx="10">
                  <c:v>5.9211238973341761E-3</c:v>
                </c:pt>
                <c:pt idx="11">
                  <c:v>6.3413589653133675E-3</c:v>
                </c:pt>
                <c:pt idx="12">
                  <c:v>6.8455147154824376E-3</c:v>
                </c:pt>
                <c:pt idx="13">
                  <c:v>7.0134874303519074E-3</c:v>
                </c:pt>
                <c:pt idx="14">
                  <c:v>7.265651003621804E-3</c:v>
                </c:pt>
                <c:pt idx="15">
                  <c:v>7.5176426465758976E-3</c:v>
                </c:pt>
                <c:pt idx="16">
                  <c:v>7.7697245262485322E-3</c:v>
                </c:pt>
                <c:pt idx="17">
                  <c:v>7.9377773328800222E-3</c:v>
                </c:pt>
                <c:pt idx="18">
                  <c:v>7.939078023095231E-3</c:v>
                </c:pt>
                <c:pt idx="19">
                  <c:v>7.939078023095231E-3</c:v>
                </c:pt>
                <c:pt idx="20">
                  <c:v>7.9810861522748421E-3</c:v>
                </c:pt>
                <c:pt idx="21">
                  <c:v>8.0220279931294252E-3</c:v>
                </c:pt>
                <c:pt idx="22">
                  <c:v>8.0220279931294252E-3</c:v>
                </c:pt>
                <c:pt idx="23">
                  <c:v>8.1480721366362242E-3</c:v>
                </c:pt>
                <c:pt idx="24">
                  <c:v>8.1903830126762722E-3</c:v>
                </c:pt>
                <c:pt idx="25">
                  <c:v>8.1903830126762722E-3</c:v>
                </c:pt>
                <c:pt idx="26">
                  <c:v>8.3577299439118232E-3</c:v>
                </c:pt>
                <c:pt idx="27">
                  <c:v>8.5681277990684885E-3</c:v>
                </c:pt>
                <c:pt idx="28">
                  <c:v>8.9042761279378817E-3</c:v>
                </c:pt>
                <c:pt idx="29">
                  <c:v>1.0667472241284665E-2</c:v>
                </c:pt>
                <c:pt idx="30">
                  <c:v>1.6507538202976107E-2</c:v>
                </c:pt>
                <c:pt idx="31">
                  <c:v>4.0997565765897651E-2</c:v>
                </c:pt>
                <c:pt idx="32">
                  <c:v>8.1876290040446983E-2</c:v>
                </c:pt>
                <c:pt idx="33">
                  <c:v>0.1528403762479098</c:v>
                </c:pt>
                <c:pt idx="34">
                  <c:v>0.21408703960287853</c:v>
                </c:pt>
                <c:pt idx="35">
                  <c:v>0.2656705084220039</c:v>
                </c:pt>
                <c:pt idx="36">
                  <c:v>0.3072925269637074</c:v>
                </c:pt>
                <c:pt idx="37">
                  <c:v>0.35081450150607768</c:v>
                </c:pt>
                <c:pt idx="38">
                  <c:v>0.38498408197347372</c:v>
                </c:pt>
                <c:pt idx="39">
                  <c:v>0.41103557852874173</c:v>
                </c:pt>
                <c:pt idx="40">
                  <c:v>0.431144069850319</c:v>
                </c:pt>
                <c:pt idx="41">
                  <c:v>0.44885050884723454</c:v>
                </c:pt>
                <c:pt idx="42">
                  <c:v>0.46361175804085386</c:v>
                </c:pt>
                <c:pt idx="43">
                  <c:v>0.47692781866589806</c:v>
                </c:pt>
                <c:pt idx="44">
                  <c:v>0.48846345864325558</c:v>
                </c:pt>
                <c:pt idx="45">
                  <c:v>0.49817760264580147</c:v>
                </c:pt>
                <c:pt idx="46">
                  <c:v>0.50757964934166755</c:v>
                </c:pt>
                <c:pt idx="47">
                  <c:v>0.51610315561736175</c:v>
                </c:pt>
                <c:pt idx="48">
                  <c:v>0.52525796438332228</c:v>
                </c:pt>
                <c:pt idx="49">
                  <c:v>0.5327205175132278</c:v>
                </c:pt>
                <c:pt idx="50">
                  <c:v>0.54128017827818808</c:v>
                </c:pt>
                <c:pt idx="51">
                  <c:v>0.54858167648568235</c:v>
                </c:pt>
                <c:pt idx="52">
                  <c:v>0.55612241626156211</c:v>
                </c:pt>
                <c:pt idx="53">
                  <c:v>0.56360728402425664</c:v>
                </c:pt>
                <c:pt idx="54">
                  <c:v>0.57102298667705087</c:v>
                </c:pt>
                <c:pt idx="55">
                  <c:v>0.57897328368719736</c:v>
                </c:pt>
                <c:pt idx="56">
                  <c:v>0.58714833313203485</c:v>
                </c:pt>
                <c:pt idx="57">
                  <c:v>0.59557940283545607</c:v>
                </c:pt>
                <c:pt idx="58">
                  <c:v>0.6036007786146701</c:v>
                </c:pt>
                <c:pt idx="59">
                  <c:v>0.61239455507524654</c:v>
                </c:pt>
                <c:pt idx="60">
                  <c:v>0.62141489511222603</c:v>
                </c:pt>
                <c:pt idx="61">
                  <c:v>0.63065906492679791</c:v>
                </c:pt>
                <c:pt idx="62">
                  <c:v>0.64053463974909142</c:v>
                </c:pt>
                <c:pt idx="63">
                  <c:v>0.65012118369216709</c:v>
                </c:pt>
                <c:pt idx="64">
                  <c:v>0.65998103917130146</c:v>
                </c:pt>
                <c:pt idx="65">
                  <c:v>0.66958494273682245</c:v>
                </c:pt>
                <c:pt idx="66">
                  <c:v>0.67965919638765393</c:v>
                </c:pt>
                <c:pt idx="67">
                  <c:v>0.68968048268653614</c:v>
                </c:pt>
                <c:pt idx="68">
                  <c:v>0.69997446541674468</c:v>
                </c:pt>
                <c:pt idx="69">
                  <c:v>0.71021746279914133</c:v>
                </c:pt>
                <c:pt idx="70">
                  <c:v>0.7208341021339344</c:v>
                </c:pt>
                <c:pt idx="71">
                  <c:v>0.73142613727943495</c:v>
                </c:pt>
                <c:pt idx="72">
                  <c:v>0.74200170128710352</c:v>
                </c:pt>
                <c:pt idx="73">
                  <c:v>0.75201314591026847</c:v>
                </c:pt>
                <c:pt idx="74">
                  <c:v>0.76257627113335014</c:v>
                </c:pt>
                <c:pt idx="75">
                  <c:v>0.77327034531944483</c:v>
                </c:pt>
                <c:pt idx="76">
                  <c:v>0.78370983449133114</c:v>
                </c:pt>
                <c:pt idx="77">
                  <c:v>0.79262967324954703</c:v>
                </c:pt>
                <c:pt idx="78">
                  <c:v>0.80277281863039784</c:v>
                </c:pt>
                <c:pt idx="79">
                  <c:v>0.81320294454135889</c:v>
                </c:pt>
                <c:pt idx="80">
                  <c:v>0.82302821746554322</c:v>
                </c:pt>
                <c:pt idx="81">
                  <c:v>0.83181027276372066</c:v>
                </c:pt>
                <c:pt idx="82">
                  <c:v>0.84027356712061818</c:v>
                </c:pt>
                <c:pt idx="83">
                  <c:v>0.84941949104044523</c:v>
                </c:pt>
                <c:pt idx="84">
                  <c:v>0.85845893349661151</c:v>
                </c:pt>
                <c:pt idx="85">
                  <c:v>0.86758025322714594</c:v>
                </c:pt>
                <c:pt idx="86">
                  <c:v>0.87582634726856579</c:v>
                </c:pt>
                <c:pt idx="87">
                  <c:v>0.8843150659543989</c:v>
                </c:pt>
                <c:pt idx="88">
                  <c:v>0.89240239462991133</c:v>
                </c:pt>
                <c:pt idx="89">
                  <c:v>0.89965324921444501</c:v>
                </c:pt>
                <c:pt idx="90">
                  <c:v>0.90680862587552913</c:v>
                </c:pt>
                <c:pt idx="91">
                  <c:v>0.91414614188234899</c:v>
                </c:pt>
                <c:pt idx="92">
                  <c:v>0.92137492104148955</c:v>
                </c:pt>
                <c:pt idx="93">
                  <c:v>0.9287292499109927</c:v>
                </c:pt>
                <c:pt idx="94">
                  <c:v>0.9354237764376323</c:v>
                </c:pt>
                <c:pt idx="95">
                  <c:v>0.94225157565627349</c:v>
                </c:pt>
                <c:pt idx="96">
                  <c:v>0.94875159239756091</c:v>
                </c:pt>
                <c:pt idx="97">
                  <c:v>0.95500891614946459</c:v>
                </c:pt>
                <c:pt idx="98">
                  <c:v>0.96085890387863504</c:v>
                </c:pt>
                <c:pt idx="99">
                  <c:v>0.96563977123807132</c:v>
                </c:pt>
                <c:pt idx="100">
                  <c:v>0.97027321849666248</c:v>
                </c:pt>
                <c:pt idx="101">
                  <c:v>0.97426176261590614</c:v>
                </c:pt>
                <c:pt idx="102">
                  <c:v>0.97821558749025905</c:v>
                </c:pt>
                <c:pt idx="103">
                  <c:v>0.98122802874428849</c:v>
                </c:pt>
                <c:pt idx="104">
                  <c:v>0.9842498332592432</c:v>
                </c:pt>
                <c:pt idx="105">
                  <c:v>0.98655039330307293</c:v>
                </c:pt>
                <c:pt idx="106">
                  <c:v>0.98874289994892595</c:v>
                </c:pt>
                <c:pt idx="107">
                  <c:v>0.99092611167882405</c:v>
                </c:pt>
                <c:pt idx="108">
                  <c:v>0.99220272737825954</c:v>
                </c:pt>
                <c:pt idx="109">
                  <c:v>0.99371499653514195</c:v>
                </c:pt>
                <c:pt idx="110">
                  <c:v>0.99433345017099994</c:v>
                </c:pt>
                <c:pt idx="111">
                  <c:v>0.99564806567389841</c:v>
                </c:pt>
                <c:pt idx="112">
                  <c:v>0.99747089437562986</c:v>
                </c:pt>
                <c:pt idx="113">
                  <c:v>0.99810875798304088</c:v>
                </c:pt>
                <c:pt idx="114">
                  <c:v>0.99839491837350813</c:v>
                </c:pt>
                <c:pt idx="115">
                  <c:v>0.99868470104739882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3.6319615698001368</c:v>
                </c:pt>
                <c:pt idx="35">
                  <c:v>3.2392560894551057</c:v>
                </c:pt>
                <c:pt idx="36">
                  <c:v>2.9483216742078184</c:v>
                </c:pt>
                <c:pt idx="37">
                  <c:v>2.6710268069176188</c:v>
                </c:pt>
                <c:pt idx="38">
                  <c:v>2.4709351867802205</c:v>
                </c:pt>
                <c:pt idx="39">
                  <c:v>2.2420600420195131</c:v>
                </c:pt>
                <c:pt idx="40">
                  <c:v>2.0496649900684139</c:v>
                </c:pt>
                <c:pt idx="41">
                  <c:v>1.856309950563849</c:v>
                </c:pt>
                <c:pt idx="42">
                  <c:v>1.7083054088221588</c:v>
                </c:pt>
                <c:pt idx="43">
                  <c:v>1.5519370864535906</c:v>
                </c:pt>
                <c:pt idx="44">
                  <c:v>1.4209383438806573</c:v>
                </c:pt>
                <c:pt idx="45">
                  <c:v>1.2945867983774055</c:v>
                </c:pt>
                <c:pt idx="46">
                  <c:v>1.1789392259138372</c:v>
                </c:pt>
                <c:pt idx="47">
                  <c:v>1.0799055916890279</c:v>
                </c:pt>
                <c:pt idx="48">
                  <c:v>0.98423501077055342</c:v>
                </c:pt>
                <c:pt idx="49">
                  <c:v>0.90267452521183256</c:v>
                </c:pt>
                <c:pt idx="50">
                  <c:v>0.82234015353967271</c:v>
                </c:pt>
                <c:pt idx="51">
                  <c:v>0.75363971803093133</c:v>
                </c:pt>
                <c:pt idx="52">
                  <c:v>0.68945971583082599</c:v>
                </c:pt>
                <c:pt idx="53">
                  <c:v>0.62711100939741504</c:v>
                </c:pt>
                <c:pt idx="54">
                  <c:v>0.57511771011102253</c:v>
                </c:pt>
                <c:pt idx="55">
                  <c:v>0.52553313530704671</c:v>
                </c:pt>
                <c:pt idx="56">
                  <c:v>0.47819828308122569</c:v>
                </c:pt>
                <c:pt idx="57">
                  <c:v>0.43606417752730076</c:v>
                </c:pt>
                <c:pt idx="58">
                  <c:v>0.40070078085300587</c:v>
                </c:pt>
                <c:pt idx="59">
                  <c:v>0.36512043378219178</c:v>
                </c:pt>
                <c:pt idx="60">
                  <c:v>0.33427613661258093</c:v>
                </c:pt>
                <c:pt idx="61">
                  <c:v>0.30525643075135783</c:v>
                </c:pt>
                <c:pt idx="62">
                  <c:v>0.27824396324160267</c:v>
                </c:pt>
                <c:pt idx="63">
                  <c:v>0.25463117359413523</c:v>
                </c:pt>
                <c:pt idx="64">
                  <c:v>0.23290930416835801</c:v>
                </c:pt>
                <c:pt idx="65">
                  <c:v>0.21264763191316871</c:v>
                </c:pt>
                <c:pt idx="66">
                  <c:v>0.19431301162100165</c:v>
                </c:pt>
                <c:pt idx="67">
                  <c:v>0.17802005625136008</c:v>
                </c:pt>
                <c:pt idx="68">
                  <c:v>0.16265724544113389</c:v>
                </c:pt>
                <c:pt idx="69">
                  <c:v>0.14846521997259587</c:v>
                </c:pt>
                <c:pt idx="70">
                  <c:v>0.1357130504491468</c:v>
                </c:pt>
                <c:pt idx="71">
                  <c:v>0.12423453991704586</c:v>
                </c:pt>
                <c:pt idx="72">
                  <c:v>0.11359279080359989</c:v>
                </c:pt>
                <c:pt idx="73">
                  <c:v>0.10422947614774543</c:v>
                </c:pt>
                <c:pt idx="74">
                  <c:v>9.5084870524547255E-2</c:v>
                </c:pt>
                <c:pt idx="75">
                  <c:v>8.6815394364928924E-2</c:v>
                </c:pt>
                <c:pt idx="76">
                  <c:v>7.9323821457119345E-2</c:v>
                </c:pt>
                <c:pt idx="77">
                  <c:v>7.2417890650618502E-2</c:v>
                </c:pt>
                <c:pt idx="78">
                  <c:v>6.6285442406812611E-2</c:v>
                </c:pt>
                <c:pt idx="79">
                  <c:v>6.0403487871629719E-2</c:v>
                </c:pt>
                <c:pt idx="80">
                  <c:v>5.5234919953644449E-2</c:v>
                </c:pt>
                <c:pt idx="81">
                  <c:v>5.0599295125321297E-2</c:v>
                </c:pt>
                <c:pt idx="82">
                  <c:v>4.6126110007162768E-2</c:v>
                </c:pt>
                <c:pt idx="83">
                  <c:v>4.2208510564853439E-2</c:v>
                </c:pt>
                <c:pt idx="84">
                  <c:v>3.863454684352003E-2</c:v>
                </c:pt>
                <c:pt idx="85">
                  <c:v>3.5244655343961206E-2</c:v>
                </c:pt>
                <c:pt idx="86">
                  <c:v>3.2236292622655087E-2</c:v>
                </c:pt>
                <c:pt idx="87">
                  <c:v>2.9451579177766269E-2</c:v>
                </c:pt>
                <c:pt idx="88">
                  <c:v>2.6939014173413788E-2</c:v>
                </c:pt>
                <c:pt idx="89">
                  <c:v>2.4631503194622314E-2</c:v>
                </c:pt>
                <c:pt idx="90">
                  <c:v>2.2548227945663597E-2</c:v>
                </c:pt>
                <c:pt idx="91">
                  <c:v>2.0587027988022553E-2</c:v>
                </c:pt>
                <c:pt idx="92">
                  <c:v>1.8819045104207892E-2</c:v>
                </c:pt>
                <c:pt idx="93">
                  <c:v>1.7187128438376584E-2</c:v>
                </c:pt>
                <c:pt idx="94">
                  <c:v>1.5724262292463341E-2</c:v>
                </c:pt>
                <c:pt idx="95">
                  <c:v>1.4363779126497148E-2</c:v>
                </c:pt>
                <c:pt idx="96">
                  <c:v>1.313598903427423E-2</c:v>
                </c:pt>
                <c:pt idx="97">
                  <c:v>1.2010529558182758E-2</c:v>
                </c:pt>
                <c:pt idx="98">
                  <c:v>1.0972461654469372E-2</c:v>
                </c:pt>
                <c:pt idx="99">
                  <c:v>1.0026115327581034E-2</c:v>
                </c:pt>
                <c:pt idx="100">
                  <c:v>9.1824880090461518E-3</c:v>
                </c:pt>
                <c:pt idx="101">
                  <c:v>8.4057798514638928E-3</c:v>
                </c:pt>
                <c:pt idx="102">
                  <c:v>7.6421137831787994E-3</c:v>
                </c:pt>
                <c:pt idx="103">
                  <c:v>7.0059862663461453E-3</c:v>
                </c:pt>
                <c:pt idx="104">
                  <c:v>6.389332254759795E-3</c:v>
                </c:pt>
                <c:pt idx="105">
                  <c:v>5.8428023579675569E-3</c:v>
                </c:pt>
                <c:pt idx="106">
                  <c:v>5.3565115834693913E-3</c:v>
                </c:pt>
                <c:pt idx="107">
                  <c:v>4.8998331584782914E-3</c:v>
                </c:pt>
                <c:pt idx="108">
                  <c:v>4.4773990384134659E-3</c:v>
                </c:pt>
                <c:pt idx="109">
                  <c:v>4.091492707413171E-3</c:v>
                </c:pt>
                <c:pt idx="110">
                  <c:v>3.728802633802319E-3</c:v>
                </c:pt>
                <c:pt idx="111">
                  <c:v>3.4137420295154699E-3</c:v>
                </c:pt>
                <c:pt idx="112">
                  <c:v>3.1213304739355972E-3</c:v>
                </c:pt>
                <c:pt idx="113">
                  <c:v>2.8536855652986992E-3</c:v>
                </c:pt>
                <c:pt idx="114">
                  <c:v>2.6084501647319694E-3</c:v>
                </c:pt>
                <c:pt idx="115">
                  <c:v>2.3860602357709286E-3</c:v>
                </c:pt>
                <c:pt idx="116">
                  <c:v>2.1812219223796094E-3</c:v>
                </c:pt>
                <c:pt idx="117">
                  <c:v>1.9941378071198874E-3</c:v>
                </c:pt>
                <c:pt idx="118">
                  <c:v>1.8365760947261789E-3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1.7790371513845718E-3</c:v>
                </c:pt>
                <c:pt idx="30">
                  <c:v>7.6715718692977729E-3</c:v>
                </c:pt>
                <c:pt idx="31">
                  <c:v>3.238162456455377E-2</c:v>
                </c:pt>
                <c:pt idx="32">
                  <c:v>7.3627614522862025E-2</c:v>
                </c:pt>
                <c:pt idx="33">
                  <c:v>0.14522926156681937</c:v>
                </c:pt>
                <c:pt idx="34">
                  <c:v>0.20702618176307169</c:v>
                </c:pt>
                <c:pt idx="35">
                  <c:v>0.25907309063035699</c:v>
                </c:pt>
                <c:pt idx="36">
                  <c:v>0.30106905281561647</c:v>
                </c:pt>
                <c:pt idx="37">
                  <c:v>0.34498204072796107</c:v>
                </c:pt>
                <c:pt idx="38">
                  <c:v>0.37945861008889081</c:v>
                </c:pt>
                <c:pt idx="39">
                  <c:v>0.4057441604426838</c:v>
                </c:pt>
                <c:pt idx="40">
                  <c:v>0.4260333119718786</c:v>
                </c:pt>
                <c:pt idx="41">
                  <c:v>0.44389883047874817</c:v>
                </c:pt>
                <c:pt idx="42">
                  <c:v>0.45879269878840984</c:v>
                </c:pt>
                <c:pt idx="43">
                  <c:v>0.47222839455856241</c:v>
                </c:pt>
                <c:pt idx="44">
                  <c:v>0.48386767389304436</c:v>
                </c:pt>
                <c:pt idx="45">
                  <c:v>0.49366909243271301</c:v>
                </c:pt>
                <c:pt idx="46">
                  <c:v>0.50315560969779993</c:v>
                </c:pt>
                <c:pt idx="47">
                  <c:v>0.51175569349434191</c:v>
                </c:pt>
                <c:pt idx="48">
                  <c:v>0.52099275157607194</c:v>
                </c:pt>
                <c:pt idx="49">
                  <c:v>0.52852235033243666</c:v>
                </c:pt>
                <c:pt idx="50">
                  <c:v>0.53715891344010391</c:v>
                </c:pt>
                <c:pt idx="51">
                  <c:v>0.54452601031241055</c:v>
                </c:pt>
                <c:pt idx="52">
                  <c:v>0.55213449816504623</c:v>
                </c:pt>
                <c:pt idx="53">
                  <c:v>0.55968661203498837</c:v>
                </c:pt>
                <c:pt idx="54">
                  <c:v>0.56716893939669077</c:v>
                </c:pt>
                <c:pt idx="55">
                  <c:v>0.57519066405824604</c:v>
                </c:pt>
                <c:pt idx="56">
                  <c:v>0.58343916039208032</c:v>
                </c:pt>
                <c:pt idx="57">
                  <c:v>0.59194597714080188</c:v>
                </c:pt>
                <c:pt idx="58">
                  <c:v>0.6000394191626035</c:v>
                </c:pt>
                <c:pt idx="59">
                  <c:v>0.60891220132558221</c:v>
                </c:pt>
                <c:pt idx="60">
                  <c:v>0.61801358257434624</c:v>
                </c:pt>
                <c:pt idx="61">
                  <c:v>0.62734080454888597</c:v>
                </c:pt>
                <c:pt idx="62">
                  <c:v>0.63730510424711417</c:v>
                </c:pt>
                <c:pt idx="63">
                  <c:v>0.64697777633334053</c:v>
                </c:pt>
                <c:pt idx="64">
                  <c:v>0.6569262154615142</c:v>
                </c:pt>
                <c:pt idx="65">
                  <c:v>0.66661640313380077</c:v>
                </c:pt>
                <c:pt idx="66">
                  <c:v>0.67678116664571752</c:v>
                </c:pt>
                <c:pt idx="67">
                  <c:v>0.68689248693245075</c:v>
                </c:pt>
                <c:pt idx="68">
                  <c:v>0.69727895363012904</c:v>
                </c:pt>
                <c:pt idx="69">
                  <c:v>0.7076139769136307</c:v>
                </c:pt>
                <c:pt idx="70">
                  <c:v>0.71832599905142736</c:v>
                </c:pt>
                <c:pt idx="71">
                  <c:v>0.72901319594913871</c:v>
                </c:pt>
                <c:pt idx="72">
                  <c:v>0.73968377372779304</c:v>
                </c:pt>
                <c:pt idx="73">
                  <c:v>0.74978516391849204</c:v>
                </c:pt>
                <c:pt idx="74">
                  <c:v>0.76044319115910319</c:v>
                </c:pt>
                <c:pt idx="75">
                  <c:v>0.7712333438441682</c:v>
                </c:pt>
                <c:pt idx="76">
                  <c:v>0.78176662425335097</c:v>
                </c:pt>
                <c:pt idx="77">
                  <c:v>0.7907666012922665</c:v>
                </c:pt>
                <c:pt idx="78">
                  <c:v>0.80100087547642207</c:v>
                </c:pt>
                <c:pt idx="79">
                  <c:v>0.8115247085025723</c:v>
                </c:pt>
                <c:pt idx="80">
                  <c:v>0.8214382543766261</c:v>
                </c:pt>
                <c:pt idx="81">
                  <c:v>0.83029921007106422</c:v>
                </c:pt>
                <c:pt idx="82">
                  <c:v>0.8388385409883975</c:v>
                </c:pt>
                <c:pt idx="83">
                  <c:v>0.84806663440009677</c:v>
                </c:pt>
                <c:pt idx="84">
                  <c:v>0.85718728968942692</c:v>
                </c:pt>
                <c:pt idx="85">
                  <c:v>0.86639055786104091</c:v>
                </c:pt>
                <c:pt idx="86">
                  <c:v>0.8747107370756213</c:v>
                </c:pt>
                <c:pt idx="87">
                  <c:v>0.88327572074104266</c:v>
                </c:pt>
                <c:pt idx="88">
                  <c:v>0.89143570819807294</c:v>
                </c:pt>
                <c:pt idx="89">
                  <c:v>0.89875170645120406</c:v>
                </c:pt>
                <c:pt idx="90">
                  <c:v>0.90597136898100405</c:v>
                </c:pt>
                <c:pt idx="91">
                  <c:v>0.91337480724643549</c:v>
                </c:pt>
                <c:pt idx="92">
                  <c:v>0.92066853174248997</c:v>
                </c:pt>
                <c:pt idx="93">
                  <c:v>0.92808893392197966</c:v>
                </c:pt>
                <c:pt idx="94">
                  <c:v>0.93484360591318261</c:v>
                </c:pt>
                <c:pt idx="95">
                  <c:v>0.94173274795484729</c:v>
                </c:pt>
                <c:pt idx="96">
                  <c:v>0.94829116263137603</c:v>
                </c:pt>
                <c:pt idx="97">
                  <c:v>0.9546047038980634</c:v>
                </c:pt>
                <c:pt idx="98">
                  <c:v>0.96050724952333921</c:v>
                </c:pt>
                <c:pt idx="99">
                  <c:v>0.96533106950790948</c:v>
                </c:pt>
                <c:pt idx="100">
                  <c:v>0.97000614492896864</c:v>
                </c:pt>
                <c:pt idx="101">
                  <c:v>0.97403052322379269</c:v>
                </c:pt>
                <c:pt idx="102">
                  <c:v>0.97801987034649629</c:v>
                </c:pt>
                <c:pt idx="103">
                  <c:v>0.98105937619993733</c:v>
                </c:pt>
                <c:pt idx="104">
                  <c:v>0.9841083294364108</c:v>
                </c:pt>
                <c:pt idx="105">
                  <c:v>0.98642955834338431</c:v>
                </c:pt>
                <c:pt idx="106">
                  <c:v>0.9886417630709835</c:v>
                </c:pt>
                <c:pt idx="107">
                  <c:v>0.99084458937455044</c:v>
                </c:pt>
                <c:pt idx="108">
                  <c:v>0.99213267453997511</c:v>
                </c:pt>
                <c:pt idx="109">
                  <c:v>0.99365853033821649</c:v>
                </c:pt>
                <c:pt idx="110">
                  <c:v>0.99428254033135999</c:v>
                </c:pt>
                <c:pt idx="111">
                  <c:v>0.99560896670091636</c:v>
                </c:pt>
                <c:pt idx="112">
                  <c:v>0.99744817219623416</c:v>
                </c:pt>
                <c:pt idx="113">
                  <c:v>0.99809176654544496</c:v>
                </c:pt>
                <c:pt idx="114">
                  <c:v>0.99838049787943683</c:v>
                </c:pt>
                <c:pt idx="115">
                  <c:v>0.99867288404044108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3.6319615698001368</c:v>
                </c:pt>
                <c:pt idx="35">
                  <c:v>3.2392560894551057</c:v>
                </c:pt>
                <c:pt idx="36">
                  <c:v>2.9483216742078184</c:v>
                </c:pt>
                <c:pt idx="37">
                  <c:v>2.6710268069176188</c:v>
                </c:pt>
                <c:pt idx="38">
                  <c:v>2.4709351867802205</c:v>
                </c:pt>
                <c:pt idx="39">
                  <c:v>2.2420600420195131</c:v>
                </c:pt>
                <c:pt idx="40">
                  <c:v>2.0496649900684139</c:v>
                </c:pt>
                <c:pt idx="41">
                  <c:v>1.856309950563849</c:v>
                </c:pt>
                <c:pt idx="42">
                  <c:v>1.7083054088221588</c:v>
                </c:pt>
                <c:pt idx="43">
                  <c:v>1.5519370864535906</c:v>
                </c:pt>
                <c:pt idx="44">
                  <c:v>1.4209383438806573</c:v>
                </c:pt>
                <c:pt idx="45">
                  <c:v>1.2945867983774055</c:v>
                </c:pt>
                <c:pt idx="46">
                  <c:v>1.1789392259138372</c:v>
                </c:pt>
                <c:pt idx="47">
                  <c:v>1.0799055916890279</c:v>
                </c:pt>
                <c:pt idx="48">
                  <c:v>0.98423501077055342</c:v>
                </c:pt>
                <c:pt idx="49">
                  <c:v>0.90267452521183256</c:v>
                </c:pt>
                <c:pt idx="50">
                  <c:v>0.82234015353967271</c:v>
                </c:pt>
                <c:pt idx="51">
                  <c:v>0.75363971803093133</c:v>
                </c:pt>
                <c:pt idx="52">
                  <c:v>0.68945971583082599</c:v>
                </c:pt>
                <c:pt idx="53">
                  <c:v>0.62711100939741504</c:v>
                </c:pt>
                <c:pt idx="54">
                  <c:v>0.57511771011102253</c:v>
                </c:pt>
                <c:pt idx="55">
                  <c:v>0.52553313530704671</c:v>
                </c:pt>
                <c:pt idx="56">
                  <c:v>0.47819828308122569</c:v>
                </c:pt>
                <c:pt idx="57">
                  <c:v>0.43606417752730076</c:v>
                </c:pt>
                <c:pt idx="58">
                  <c:v>0.40070078085300587</c:v>
                </c:pt>
                <c:pt idx="59">
                  <c:v>0.36512043378219178</c:v>
                </c:pt>
                <c:pt idx="60">
                  <c:v>0.33427613661258093</c:v>
                </c:pt>
                <c:pt idx="61">
                  <c:v>0.30525643075135783</c:v>
                </c:pt>
                <c:pt idx="62">
                  <c:v>0.27824396324160267</c:v>
                </c:pt>
                <c:pt idx="63">
                  <c:v>0.25463117359413523</c:v>
                </c:pt>
                <c:pt idx="64">
                  <c:v>0.23290930416835801</c:v>
                </c:pt>
                <c:pt idx="65">
                  <c:v>0.21264763191316871</c:v>
                </c:pt>
                <c:pt idx="66">
                  <c:v>0.19431301162100165</c:v>
                </c:pt>
                <c:pt idx="67">
                  <c:v>0.17802005625136008</c:v>
                </c:pt>
                <c:pt idx="68">
                  <c:v>0.16265724544113389</c:v>
                </c:pt>
                <c:pt idx="69">
                  <c:v>0.14846521997259587</c:v>
                </c:pt>
                <c:pt idx="70">
                  <c:v>0.1357130504491468</c:v>
                </c:pt>
                <c:pt idx="71">
                  <c:v>0.12423453991704586</c:v>
                </c:pt>
                <c:pt idx="72">
                  <c:v>0.11359279080359989</c:v>
                </c:pt>
                <c:pt idx="73">
                  <c:v>0.10422947614774543</c:v>
                </c:pt>
                <c:pt idx="74">
                  <c:v>9.5084870524547255E-2</c:v>
                </c:pt>
                <c:pt idx="75">
                  <c:v>8.6815394364928924E-2</c:v>
                </c:pt>
                <c:pt idx="76">
                  <c:v>7.9323821457119345E-2</c:v>
                </c:pt>
                <c:pt idx="77">
                  <c:v>7.2417890650618502E-2</c:v>
                </c:pt>
                <c:pt idx="78">
                  <c:v>6.6285442406812611E-2</c:v>
                </c:pt>
                <c:pt idx="79">
                  <c:v>6.0403487871629719E-2</c:v>
                </c:pt>
                <c:pt idx="80">
                  <c:v>5.5234919953644449E-2</c:v>
                </c:pt>
                <c:pt idx="81">
                  <c:v>5.0599295125321297E-2</c:v>
                </c:pt>
                <c:pt idx="82">
                  <c:v>4.6126110007162768E-2</c:v>
                </c:pt>
                <c:pt idx="83">
                  <c:v>4.2208510564853439E-2</c:v>
                </c:pt>
                <c:pt idx="84">
                  <c:v>3.863454684352003E-2</c:v>
                </c:pt>
                <c:pt idx="85">
                  <c:v>3.5244655343961206E-2</c:v>
                </c:pt>
                <c:pt idx="86">
                  <c:v>3.2236292622655087E-2</c:v>
                </c:pt>
                <c:pt idx="87">
                  <c:v>2.9451579177766269E-2</c:v>
                </c:pt>
                <c:pt idx="88">
                  <c:v>2.6939014173413788E-2</c:v>
                </c:pt>
                <c:pt idx="89">
                  <c:v>2.4631503194622314E-2</c:v>
                </c:pt>
                <c:pt idx="90">
                  <c:v>2.2548227945663597E-2</c:v>
                </c:pt>
                <c:pt idx="91">
                  <c:v>2.0587027988022553E-2</c:v>
                </c:pt>
                <c:pt idx="92">
                  <c:v>1.8819045104207892E-2</c:v>
                </c:pt>
                <c:pt idx="93">
                  <c:v>1.7187128438376584E-2</c:v>
                </c:pt>
                <c:pt idx="94">
                  <c:v>1.5724262292463341E-2</c:v>
                </c:pt>
                <c:pt idx="95">
                  <c:v>1.4363779126497148E-2</c:v>
                </c:pt>
                <c:pt idx="96">
                  <c:v>1.313598903427423E-2</c:v>
                </c:pt>
                <c:pt idx="97">
                  <c:v>1.2010529558182758E-2</c:v>
                </c:pt>
                <c:pt idx="98">
                  <c:v>1.0972461654469372E-2</c:v>
                </c:pt>
                <c:pt idx="99">
                  <c:v>1.0026115327581034E-2</c:v>
                </c:pt>
                <c:pt idx="100">
                  <c:v>9.1824880090461518E-3</c:v>
                </c:pt>
                <c:pt idx="101">
                  <c:v>8.4057798514638928E-3</c:v>
                </c:pt>
                <c:pt idx="102">
                  <c:v>7.6421137831787994E-3</c:v>
                </c:pt>
                <c:pt idx="103">
                  <c:v>7.0059862663461453E-3</c:v>
                </c:pt>
                <c:pt idx="104">
                  <c:v>6.389332254759795E-3</c:v>
                </c:pt>
                <c:pt idx="105">
                  <c:v>5.8428023579675569E-3</c:v>
                </c:pt>
                <c:pt idx="106">
                  <c:v>5.3565115834693913E-3</c:v>
                </c:pt>
                <c:pt idx="107">
                  <c:v>4.8998331584782914E-3</c:v>
                </c:pt>
                <c:pt idx="108">
                  <c:v>4.4773990384134659E-3</c:v>
                </c:pt>
                <c:pt idx="109">
                  <c:v>4.091492707413171E-3</c:v>
                </c:pt>
                <c:pt idx="110">
                  <c:v>3.728802633802319E-3</c:v>
                </c:pt>
                <c:pt idx="111">
                  <c:v>3.4137420295154699E-3</c:v>
                </c:pt>
                <c:pt idx="112">
                  <c:v>3.1213304739355972E-3</c:v>
                </c:pt>
                <c:pt idx="113">
                  <c:v>2.8536855652986992E-3</c:v>
                </c:pt>
                <c:pt idx="114">
                  <c:v>2.6084501647319694E-3</c:v>
                </c:pt>
                <c:pt idx="115">
                  <c:v>2.3860602357709286E-3</c:v>
                </c:pt>
                <c:pt idx="116">
                  <c:v>2.1812219223796094E-3</c:v>
                </c:pt>
                <c:pt idx="117">
                  <c:v>1.9941378071198874E-3</c:v>
                </c:pt>
                <c:pt idx="118">
                  <c:v>1.8365760947261789E-3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32672"/>
        <c:axId val="102355712"/>
      </c:scatterChart>
      <c:valAx>
        <c:axId val="10233267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2355712"/>
        <c:crossesAt val="1.0000000000000041E-3"/>
        <c:crossBetween val="midCat"/>
        <c:majorUnit val="0.2"/>
        <c:minorUnit val="0.1"/>
      </c:valAx>
      <c:valAx>
        <c:axId val="102355712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2332672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3.6319615698001368</c:v>
                </c:pt>
                <c:pt idx="35">
                  <c:v>3.2392560894551057</c:v>
                </c:pt>
                <c:pt idx="36">
                  <c:v>2.9483216742078184</c:v>
                </c:pt>
                <c:pt idx="37">
                  <c:v>2.6710268069176188</c:v>
                </c:pt>
                <c:pt idx="38">
                  <c:v>2.4709351867802205</c:v>
                </c:pt>
                <c:pt idx="39">
                  <c:v>2.2420600420195131</c:v>
                </c:pt>
                <c:pt idx="40">
                  <c:v>2.0496649900684139</c:v>
                </c:pt>
                <c:pt idx="41">
                  <c:v>1.856309950563849</c:v>
                </c:pt>
                <c:pt idx="42">
                  <c:v>1.7083054088221588</c:v>
                </c:pt>
                <c:pt idx="43">
                  <c:v>1.5519370864535906</c:v>
                </c:pt>
                <c:pt idx="44">
                  <c:v>1.4209383438806573</c:v>
                </c:pt>
                <c:pt idx="45">
                  <c:v>1.2945867983774055</c:v>
                </c:pt>
                <c:pt idx="46">
                  <c:v>1.1789392259138372</c:v>
                </c:pt>
                <c:pt idx="47">
                  <c:v>1.0799055916890279</c:v>
                </c:pt>
                <c:pt idx="48">
                  <c:v>0.98423501077055342</c:v>
                </c:pt>
                <c:pt idx="49">
                  <c:v>0.90267452521183256</c:v>
                </c:pt>
                <c:pt idx="50">
                  <c:v>0.82234015353967271</c:v>
                </c:pt>
                <c:pt idx="51">
                  <c:v>0.75363971803093133</c:v>
                </c:pt>
                <c:pt idx="52">
                  <c:v>0.68945971583082599</c:v>
                </c:pt>
                <c:pt idx="53">
                  <c:v>0.62711100939741504</c:v>
                </c:pt>
                <c:pt idx="54">
                  <c:v>0.57511771011102253</c:v>
                </c:pt>
                <c:pt idx="55">
                  <c:v>0.52553313530704671</c:v>
                </c:pt>
                <c:pt idx="56">
                  <c:v>0.47819828308122569</c:v>
                </c:pt>
                <c:pt idx="57">
                  <c:v>0.43606417752730076</c:v>
                </c:pt>
                <c:pt idx="58">
                  <c:v>0.40070078085300587</c:v>
                </c:pt>
                <c:pt idx="59">
                  <c:v>0.36512043378219178</c:v>
                </c:pt>
                <c:pt idx="60">
                  <c:v>0.33427613661258093</c:v>
                </c:pt>
                <c:pt idx="61">
                  <c:v>0.30525643075135783</c:v>
                </c:pt>
                <c:pt idx="62">
                  <c:v>0.27824396324160267</c:v>
                </c:pt>
                <c:pt idx="63">
                  <c:v>0.25463117359413523</c:v>
                </c:pt>
                <c:pt idx="64">
                  <c:v>0.23290930416835801</c:v>
                </c:pt>
                <c:pt idx="65">
                  <c:v>0.21264763191316871</c:v>
                </c:pt>
                <c:pt idx="66">
                  <c:v>0.19431301162100165</c:v>
                </c:pt>
                <c:pt idx="67">
                  <c:v>0.17802005625136008</c:v>
                </c:pt>
                <c:pt idx="68">
                  <c:v>0.16265724544113389</c:v>
                </c:pt>
                <c:pt idx="69">
                  <c:v>0.14846521997259587</c:v>
                </c:pt>
                <c:pt idx="70">
                  <c:v>0.1357130504491468</c:v>
                </c:pt>
                <c:pt idx="71">
                  <c:v>0.12423453991704586</c:v>
                </c:pt>
                <c:pt idx="72">
                  <c:v>0.11359279080359989</c:v>
                </c:pt>
                <c:pt idx="73">
                  <c:v>0.10422947614774543</c:v>
                </c:pt>
                <c:pt idx="74">
                  <c:v>9.5084870524547255E-2</c:v>
                </c:pt>
                <c:pt idx="75">
                  <c:v>8.6815394364928924E-2</c:v>
                </c:pt>
                <c:pt idx="76">
                  <c:v>7.9323821457119345E-2</c:v>
                </c:pt>
                <c:pt idx="77">
                  <c:v>7.2417890650618502E-2</c:v>
                </c:pt>
                <c:pt idx="78">
                  <c:v>6.6285442406812611E-2</c:v>
                </c:pt>
                <c:pt idx="79">
                  <c:v>6.0403487871629719E-2</c:v>
                </c:pt>
                <c:pt idx="80">
                  <c:v>5.5234919953644449E-2</c:v>
                </c:pt>
                <c:pt idx="81">
                  <c:v>5.0599295125321297E-2</c:v>
                </c:pt>
                <c:pt idx="82">
                  <c:v>4.6126110007162768E-2</c:v>
                </c:pt>
                <c:pt idx="83">
                  <c:v>4.2208510564853439E-2</c:v>
                </c:pt>
                <c:pt idx="84">
                  <c:v>3.863454684352003E-2</c:v>
                </c:pt>
                <c:pt idx="85">
                  <c:v>3.5244655343961206E-2</c:v>
                </c:pt>
                <c:pt idx="86">
                  <c:v>3.2236292622655087E-2</c:v>
                </c:pt>
                <c:pt idx="87">
                  <c:v>2.9451579177766269E-2</c:v>
                </c:pt>
                <c:pt idx="88">
                  <c:v>2.6939014173413788E-2</c:v>
                </c:pt>
                <c:pt idx="89">
                  <c:v>2.4631503194622314E-2</c:v>
                </c:pt>
                <c:pt idx="90">
                  <c:v>2.2548227945663597E-2</c:v>
                </c:pt>
                <c:pt idx="91">
                  <c:v>2.0587027988022553E-2</c:v>
                </c:pt>
                <c:pt idx="92">
                  <c:v>1.8819045104207892E-2</c:v>
                </c:pt>
                <c:pt idx="93">
                  <c:v>1.7187128438376584E-2</c:v>
                </c:pt>
                <c:pt idx="94">
                  <c:v>1.5724262292463341E-2</c:v>
                </c:pt>
                <c:pt idx="95">
                  <c:v>1.4363779126497148E-2</c:v>
                </c:pt>
                <c:pt idx="96">
                  <c:v>1.313598903427423E-2</c:v>
                </c:pt>
                <c:pt idx="97">
                  <c:v>1.2010529558182758E-2</c:v>
                </c:pt>
                <c:pt idx="98">
                  <c:v>1.0972461654469372E-2</c:v>
                </c:pt>
                <c:pt idx="99">
                  <c:v>1.0026115327581034E-2</c:v>
                </c:pt>
                <c:pt idx="100">
                  <c:v>9.1824880090461518E-3</c:v>
                </c:pt>
                <c:pt idx="101">
                  <c:v>8.4057798514638928E-3</c:v>
                </c:pt>
                <c:pt idx="102">
                  <c:v>7.6421137831787994E-3</c:v>
                </c:pt>
                <c:pt idx="103">
                  <c:v>7.0059862663461453E-3</c:v>
                </c:pt>
                <c:pt idx="104">
                  <c:v>6.389332254759795E-3</c:v>
                </c:pt>
                <c:pt idx="105">
                  <c:v>5.8428023579675569E-3</c:v>
                </c:pt>
                <c:pt idx="106">
                  <c:v>5.3565115834693913E-3</c:v>
                </c:pt>
                <c:pt idx="107">
                  <c:v>4.8998331584782914E-3</c:v>
                </c:pt>
                <c:pt idx="108">
                  <c:v>4.4773990384134659E-3</c:v>
                </c:pt>
                <c:pt idx="109">
                  <c:v>4.091492707413171E-3</c:v>
                </c:pt>
                <c:pt idx="110">
                  <c:v>3.728802633802319E-3</c:v>
                </c:pt>
                <c:pt idx="111">
                  <c:v>3.4137420295154699E-3</c:v>
                </c:pt>
                <c:pt idx="112">
                  <c:v>3.1213304739355972E-3</c:v>
                </c:pt>
                <c:pt idx="113">
                  <c:v>2.8536855652986992E-3</c:v>
                </c:pt>
                <c:pt idx="114">
                  <c:v>2.6084501647319694E-3</c:v>
                </c:pt>
                <c:pt idx="115">
                  <c:v>2.3860602357709286E-3</c:v>
                </c:pt>
                <c:pt idx="116">
                  <c:v>2.1812219223796094E-3</c:v>
                </c:pt>
                <c:pt idx="117">
                  <c:v>1.9941378071198874E-3</c:v>
                </c:pt>
                <c:pt idx="118">
                  <c:v>1.8365760947261789E-3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2.4846316039244094E-2</c:v>
                </c:pt>
                <c:pt idx="30">
                  <c:v>8.2296077830384035E-2</c:v>
                </c:pt>
                <c:pt idx="31">
                  <c:v>0.34510452923081669</c:v>
                </c:pt>
                <c:pt idx="32">
                  <c:v>0.57604806119874186</c:v>
                </c:pt>
                <c:pt idx="33">
                  <c:v>1</c:v>
                </c:pt>
                <c:pt idx="34">
                  <c:v>0.86306562415127486</c:v>
                </c:pt>
                <c:pt idx="35">
                  <c:v>0.72689541394673385</c:v>
                </c:pt>
                <c:pt idx="36">
                  <c:v>0.5865222926991821</c:v>
                </c:pt>
                <c:pt idx="37">
                  <c:v>0.61329577915136158</c:v>
                </c:pt>
                <c:pt idx="38">
                  <c:v>0.481505255595085</c:v>
                </c:pt>
                <c:pt idx="39">
                  <c:v>0.3671081803140071</c:v>
                </c:pt>
                <c:pt idx="40">
                  <c:v>0.28336151983681307</c:v>
                </c:pt>
                <c:pt idx="41">
                  <c:v>0.24951267525873611</c:v>
                </c:pt>
                <c:pt idx="42">
                  <c:v>0.208010135584145</c:v>
                </c:pt>
                <c:pt idx="43">
                  <c:v>0.18764506578883863</c:v>
                </c:pt>
                <c:pt idx="44">
                  <c:v>0.16255602789886123</c:v>
                </c:pt>
                <c:pt idx="45">
                  <c:v>0.13688817149208046</c:v>
                </c:pt>
                <c:pt idx="46">
                  <c:v>0.13249021016601764</c:v>
                </c:pt>
                <c:pt idx="47">
                  <c:v>0.12011013924389556</c:v>
                </c:pt>
                <c:pt idx="48">
                  <c:v>0.12900622350292112</c:v>
                </c:pt>
                <c:pt idx="49">
                  <c:v>0.10515957477545432</c:v>
                </c:pt>
                <c:pt idx="50">
                  <c:v>0.12061961510976323</c:v>
                </c:pt>
                <c:pt idx="51">
                  <c:v>0.10289004759602612</c:v>
                </c:pt>
                <c:pt idx="52">
                  <c:v>0.10626135245135793</c:v>
                </c:pt>
                <c:pt idx="53">
                  <c:v>0.1054740244355802</c:v>
                </c:pt>
                <c:pt idx="54">
                  <c:v>0.10449937495304942</c:v>
                </c:pt>
                <c:pt idx="55">
                  <c:v>0.11203268350280551</c:v>
                </c:pt>
                <c:pt idx="56">
                  <c:v>0.11519981277484316</c:v>
                </c:pt>
                <c:pt idx="57">
                  <c:v>0.11880755680800321</c:v>
                </c:pt>
                <c:pt idx="58">
                  <c:v>0.11303429957180922</c:v>
                </c:pt>
                <c:pt idx="59">
                  <c:v>0.12391868803704437</c:v>
                </c:pt>
                <c:pt idx="60">
                  <c:v>0.12711133925699436</c:v>
                </c:pt>
                <c:pt idx="61">
                  <c:v>0.13026546678198059</c:v>
                </c:pt>
                <c:pt idx="62">
                  <c:v>0.13916299567956827</c:v>
                </c:pt>
                <c:pt idx="63">
                  <c:v>0.13509007802974354</c:v>
                </c:pt>
                <c:pt idx="64">
                  <c:v>0.13894148443353785</c:v>
                </c:pt>
                <c:pt idx="65">
                  <c:v>0.13533470349275098</c:v>
                </c:pt>
                <c:pt idx="66">
                  <c:v>0.14196270521090737</c:v>
                </c:pt>
                <c:pt idx="67">
                  <c:v>0.14121630862102563</c:v>
                </c:pt>
                <c:pt idx="68">
                  <c:v>0.14505904719345181</c:v>
                </c:pt>
                <c:pt idx="69">
                  <c:v>0.14434058028241775</c:v>
                </c:pt>
                <c:pt idx="70">
                  <c:v>0.14960580629130468</c:v>
                </c:pt>
                <c:pt idx="71">
                  <c:v>0.14925909303664939</c:v>
                </c:pt>
                <c:pt idx="72">
                  <c:v>0.14902698777450596</c:v>
                </c:pt>
                <c:pt idx="73">
                  <c:v>0.14107762331916196</c:v>
                </c:pt>
                <c:pt idx="74">
                  <c:v>0.14885170496242958</c:v>
                </c:pt>
                <c:pt idx="75">
                  <c:v>0.15069698995109376</c:v>
                </c:pt>
                <c:pt idx="76">
                  <c:v>0.14710947085778955</c:v>
                </c:pt>
                <c:pt idx="77">
                  <c:v>0.1256951119209633</c:v>
                </c:pt>
                <c:pt idx="78">
                  <c:v>0.14293350232394222</c:v>
                </c:pt>
                <c:pt idx="79">
                  <c:v>0.14697752720254451</c:v>
                </c:pt>
                <c:pt idx="80">
                  <c:v>0.13845415969227245</c:v>
                </c:pt>
                <c:pt idx="81">
                  <c:v>0.12375351769489669</c:v>
                </c:pt>
                <c:pt idx="82">
                  <c:v>0.11926165486236442</c:v>
                </c:pt>
                <c:pt idx="83">
                  <c:v>0.12888102149429623</c:v>
                </c:pt>
                <c:pt idx="84">
                  <c:v>0.12738052357553786</c:v>
                </c:pt>
                <c:pt idx="85">
                  <c:v>0.12853430823964093</c:v>
                </c:pt>
                <c:pt idx="86">
                  <c:v>0.11620094729765794</c:v>
                </c:pt>
                <c:pt idx="87">
                  <c:v>0.11961992522550746</c:v>
                </c:pt>
                <c:pt idx="88">
                  <c:v>0.11396368371276071</c:v>
                </c:pt>
                <c:pt idx="89">
                  <c:v>0.10217639614686118</c:v>
                </c:pt>
                <c:pt idx="90">
                  <c:v>0.10083095610032178</c:v>
                </c:pt>
                <c:pt idx="91">
                  <c:v>0.10339759727714581</c:v>
                </c:pt>
                <c:pt idx="92">
                  <c:v>0.10186531731004383</c:v>
                </c:pt>
                <c:pt idx="93">
                  <c:v>0.10363451800115989</c:v>
                </c:pt>
                <c:pt idx="94">
                  <c:v>9.4336824222159957E-2</c:v>
                </c:pt>
                <c:pt idx="95">
                  <c:v>9.6214854351539383E-2</c:v>
                </c:pt>
                <c:pt idx="96">
                  <c:v>9.1595863325635837E-2</c:v>
                </c:pt>
                <c:pt idx="97">
                  <c:v>8.8175922305410007E-2</c:v>
                </c:pt>
                <c:pt idx="98">
                  <c:v>8.2435891756123286E-2</c:v>
                </c:pt>
                <c:pt idx="99">
                  <c:v>6.7370237748984305E-2</c:v>
                </c:pt>
                <c:pt idx="100">
                  <c:v>6.5292847498173615E-2</c:v>
                </c:pt>
                <c:pt idx="101">
                  <c:v>5.6205107856714835E-2</c:v>
                </c:pt>
                <c:pt idx="102">
                  <c:v>5.5715856930699942E-2</c:v>
                </c:pt>
                <c:pt idx="103">
                  <c:v>4.2450222570648954E-2</c:v>
                </c:pt>
                <c:pt idx="104">
                  <c:v>4.2582166225892455E-2</c:v>
                </c:pt>
                <c:pt idx="105">
                  <c:v>3.2418652402625141E-2</c:v>
                </c:pt>
                <c:pt idx="106">
                  <c:v>3.0896003359267593E-2</c:v>
                </c:pt>
                <c:pt idx="107">
                  <c:v>3.0765022796397291E-2</c:v>
                </c:pt>
                <c:pt idx="108">
                  <c:v>1.7989602454729754E-2</c:v>
                </c:pt>
                <c:pt idx="109">
                  <c:v>2.1310344960425786E-2</c:v>
                </c:pt>
                <c:pt idx="110">
                  <c:v>8.7150228927052979E-3</c:v>
                </c:pt>
                <c:pt idx="111">
                  <c:v>1.8525081814697138E-2</c:v>
                </c:pt>
                <c:pt idx="112">
                  <c:v>2.5686636708072943E-2</c:v>
                </c:pt>
                <c:pt idx="113">
                  <c:v>8.9885411269336329E-3</c:v>
                </c:pt>
                <c:pt idx="114">
                  <c:v>4.0324677701145568E-3</c:v>
                </c:pt>
                <c:pt idx="115">
                  <c:v>4.0835116659361619E-3</c:v>
                </c:pt>
                <c:pt idx="116">
                  <c:v>1.8534712738440016E-2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5.9167256388841247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92960"/>
        <c:axId val="102395264"/>
      </c:scatterChart>
      <c:valAx>
        <c:axId val="10239296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2395264"/>
        <c:crosses val="autoZero"/>
        <c:crossBetween val="midCat"/>
      </c:valAx>
      <c:valAx>
        <c:axId val="1023952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2392960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3.6319615698001368</c:v>
                </c:pt>
                <c:pt idx="35">
                  <c:v>3.2392560894551057</c:v>
                </c:pt>
                <c:pt idx="36">
                  <c:v>2.9483216742078184</c:v>
                </c:pt>
                <c:pt idx="37">
                  <c:v>2.6710268069176188</c:v>
                </c:pt>
                <c:pt idx="38">
                  <c:v>2.4709351867802205</c:v>
                </c:pt>
                <c:pt idx="39">
                  <c:v>2.2420600420195131</c:v>
                </c:pt>
                <c:pt idx="40">
                  <c:v>2.0496649900684139</c:v>
                </c:pt>
                <c:pt idx="41">
                  <c:v>1.856309950563849</c:v>
                </c:pt>
                <c:pt idx="42">
                  <c:v>1.7083054088221588</c:v>
                </c:pt>
                <c:pt idx="43">
                  <c:v>1.5519370864535906</c:v>
                </c:pt>
                <c:pt idx="44">
                  <c:v>1.4209383438806573</c:v>
                </c:pt>
                <c:pt idx="45">
                  <c:v>1.2945867983774055</c:v>
                </c:pt>
                <c:pt idx="46">
                  <c:v>1.1789392259138372</c:v>
                </c:pt>
                <c:pt idx="47">
                  <c:v>1.0799055916890279</c:v>
                </c:pt>
                <c:pt idx="48">
                  <c:v>0.98423501077055342</c:v>
                </c:pt>
                <c:pt idx="49">
                  <c:v>0.90267452521183256</c:v>
                </c:pt>
                <c:pt idx="50">
                  <c:v>0.82234015353967271</c:v>
                </c:pt>
                <c:pt idx="51">
                  <c:v>0.75363971803093133</c:v>
                </c:pt>
                <c:pt idx="52">
                  <c:v>0.68945971583082599</c:v>
                </c:pt>
                <c:pt idx="53">
                  <c:v>0.62711100939741504</c:v>
                </c:pt>
                <c:pt idx="54">
                  <c:v>0.57511771011102253</c:v>
                </c:pt>
                <c:pt idx="55">
                  <c:v>0.52553313530704671</c:v>
                </c:pt>
                <c:pt idx="56">
                  <c:v>0.47819828308122569</c:v>
                </c:pt>
                <c:pt idx="57">
                  <c:v>0.43606417752730076</c:v>
                </c:pt>
                <c:pt idx="58">
                  <c:v>0.40070078085300587</c:v>
                </c:pt>
                <c:pt idx="59">
                  <c:v>0.36512043378219178</c:v>
                </c:pt>
                <c:pt idx="60">
                  <c:v>0.33427613661258093</c:v>
                </c:pt>
                <c:pt idx="61">
                  <c:v>0.30525643075135783</c:v>
                </c:pt>
                <c:pt idx="62">
                  <c:v>0.27824396324160267</c:v>
                </c:pt>
                <c:pt idx="63">
                  <c:v>0.25463117359413523</c:v>
                </c:pt>
                <c:pt idx="64">
                  <c:v>0.23290930416835801</c:v>
                </c:pt>
                <c:pt idx="65">
                  <c:v>0.21264763191316871</c:v>
                </c:pt>
                <c:pt idx="66">
                  <c:v>0.19431301162100165</c:v>
                </c:pt>
                <c:pt idx="67">
                  <c:v>0.17802005625136008</c:v>
                </c:pt>
                <c:pt idx="68">
                  <c:v>0.16265724544113389</c:v>
                </c:pt>
                <c:pt idx="69">
                  <c:v>0.14846521997259587</c:v>
                </c:pt>
                <c:pt idx="70">
                  <c:v>0.1357130504491468</c:v>
                </c:pt>
                <c:pt idx="71">
                  <c:v>0.12423453991704586</c:v>
                </c:pt>
                <c:pt idx="72">
                  <c:v>0.11359279080359989</c:v>
                </c:pt>
                <c:pt idx="73">
                  <c:v>0.10422947614774543</c:v>
                </c:pt>
                <c:pt idx="74">
                  <c:v>9.5084870524547255E-2</c:v>
                </c:pt>
                <c:pt idx="75">
                  <c:v>8.6815394364928924E-2</c:v>
                </c:pt>
                <c:pt idx="76">
                  <c:v>7.9323821457119345E-2</c:v>
                </c:pt>
                <c:pt idx="77">
                  <c:v>7.2417890650618502E-2</c:v>
                </c:pt>
                <c:pt idx="78">
                  <c:v>6.6285442406812611E-2</c:v>
                </c:pt>
                <c:pt idx="79">
                  <c:v>6.0403487871629719E-2</c:v>
                </c:pt>
                <c:pt idx="80">
                  <c:v>5.5234919953644449E-2</c:v>
                </c:pt>
                <c:pt idx="81">
                  <c:v>5.0599295125321297E-2</c:v>
                </c:pt>
                <c:pt idx="82">
                  <c:v>4.6126110007162768E-2</c:v>
                </c:pt>
                <c:pt idx="83">
                  <c:v>4.2208510564853439E-2</c:v>
                </c:pt>
                <c:pt idx="84">
                  <c:v>3.863454684352003E-2</c:v>
                </c:pt>
                <c:pt idx="85">
                  <c:v>3.5244655343961206E-2</c:v>
                </c:pt>
                <c:pt idx="86">
                  <c:v>3.2236292622655087E-2</c:v>
                </c:pt>
                <c:pt idx="87">
                  <c:v>2.9451579177766269E-2</c:v>
                </c:pt>
                <c:pt idx="88">
                  <c:v>2.6939014173413788E-2</c:v>
                </c:pt>
                <c:pt idx="89">
                  <c:v>2.4631503194622314E-2</c:v>
                </c:pt>
                <c:pt idx="90">
                  <c:v>2.2548227945663597E-2</c:v>
                </c:pt>
                <c:pt idx="91">
                  <c:v>2.0587027988022553E-2</c:v>
                </c:pt>
                <c:pt idx="92">
                  <c:v>1.8819045104207892E-2</c:v>
                </c:pt>
                <c:pt idx="93">
                  <c:v>1.7187128438376584E-2</c:v>
                </c:pt>
                <c:pt idx="94">
                  <c:v>1.5724262292463341E-2</c:v>
                </c:pt>
                <c:pt idx="95">
                  <c:v>1.4363779126497148E-2</c:v>
                </c:pt>
                <c:pt idx="96">
                  <c:v>1.313598903427423E-2</c:v>
                </c:pt>
                <c:pt idx="97">
                  <c:v>1.2010529558182758E-2</c:v>
                </c:pt>
                <c:pt idx="98">
                  <c:v>1.0972461654469372E-2</c:v>
                </c:pt>
                <c:pt idx="99">
                  <c:v>1.0026115327581034E-2</c:v>
                </c:pt>
                <c:pt idx="100">
                  <c:v>9.1824880090461518E-3</c:v>
                </c:pt>
                <c:pt idx="101">
                  <c:v>8.4057798514638928E-3</c:v>
                </c:pt>
                <c:pt idx="102">
                  <c:v>7.6421137831787994E-3</c:v>
                </c:pt>
                <c:pt idx="103">
                  <c:v>7.0059862663461453E-3</c:v>
                </c:pt>
                <c:pt idx="104">
                  <c:v>6.389332254759795E-3</c:v>
                </c:pt>
                <c:pt idx="105">
                  <c:v>5.8428023579675569E-3</c:v>
                </c:pt>
                <c:pt idx="106">
                  <c:v>5.3565115834693913E-3</c:v>
                </c:pt>
                <c:pt idx="107">
                  <c:v>4.8998331584782914E-3</c:v>
                </c:pt>
                <c:pt idx="108">
                  <c:v>4.4773990384134659E-3</c:v>
                </c:pt>
                <c:pt idx="109">
                  <c:v>4.091492707413171E-3</c:v>
                </c:pt>
                <c:pt idx="110">
                  <c:v>3.728802633802319E-3</c:v>
                </c:pt>
                <c:pt idx="111">
                  <c:v>3.4137420295154699E-3</c:v>
                </c:pt>
                <c:pt idx="112">
                  <c:v>3.1213304739355972E-3</c:v>
                </c:pt>
                <c:pt idx="113">
                  <c:v>2.8536855652986992E-3</c:v>
                </c:pt>
                <c:pt idx="114">
                  <c:v>2.6084501647319694E-3</c:v>
                </c:pt>
                <c:pt idx="115">
                  <c:v>2.3860602357709286E-3</c:v>
                </c:pt>
                <c:pt idx="116">
                  <c:v>2.1812219223796094E-3</c:v>
                </c:pt>
                <c:pt idx="117">
                  <c:v>1.9941378071198874E-3</c:v>
                </c:pt>
                <c:pt idx="118">
                  <c:v>1.8365760947261789E-3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1.7790371513845718E-3</c:v>
                </c:pt>
                <c:pt idx="30">
                  <c:v>7.6715718692977729E-3</c:v>
                </c:pt>
                <c:pt idx="31">
                  <c:v>3.238162456455377E-2</c:v>
                </c:pt>
                <c:pt idx="32">
                  <c:v>7.3627614522862025E-2</c:v>
                </c:pt>
                <c:pt idx="33">
                  <c:v>0.14522926156681937</c:v>
                </c:pt>
                <c:pt idx="34">
                  <c:v>0.20702618176307169</c:v>
                </c:pt>
                <c:pt idx="35">
                  <c:v>0.25907309063035699</c:v>
                </c:pt>
                <c:pt idx="36">
                  <c:v>0.30106905281561647</c:v>
                </c:pt>
                <c:pt idx="37">
                  <c:v>0.34498204072796107</c:v>
                </c:pt>
                <c:pt idx="38">
                  <c:v>0.37945861008889081</c:v>
                </c:pt>
                <c:pt idx="39">
                  <c:v>0.4057441604426838</c:v>
                </c:pt>
                <c:pt idx="40">
                  <c:v>0.4260333119718786</c:v>
                </c:pt>
                <c:pt idx="41">
                  <c:v>0.44389883047874817</c:v>
                </c:pt>
                <c:pt idx="42">
                  <c:v>0.45879269878840984</c:v>
                </c:pt>
                <c:pt idx="43">
                  <c:v>0.47222839455856241</c:v>
                </c:pt>
                <c:pt idx="44">
                  <c:v>0.48386767389304436</c:v>
                </c:pt>
                <c:pt idx="45">
                  <c:v>0.49366909243271301</c:v>
                </c:pt>
                <c:pt idx="46">
                  <c:v>0.50315560969779993</c:v>
                </c:pt>
                <c:pt idx="47">
                  <c:v>0.51175569349434191</c:v>
                </c:pt>
                <c:pt idx="48">
                  <c:v>0.52099275157607194</c:v>
                </c:pt>
                <c:pt idx="49">
                  <c:v>0.52852235033243666</c:v>
                </c:pt>
                <c:pt idx="50">
                  <c:v>0.53715891344010391</c:v>
                </c:pt>
                <c:pt idx="51">
                  <c:v>0.54452601031241055</c:v>
                </c:pt>
                <c:pt idx="52">
                  <c:v>0.55213449816504623</c:v>
                </c:pt>
                <c:pt idx="53">
                  <c:v>0.55968661203498837</c:v>
                </c:pt>
                <c:pt idx="54">
                  <c:v>0.56716893939669077</c:v>
                </c:pt>
                <c:pt idx="55">
                  <c:v>0.57519066405824604</c:v>
                </c:pt>
                <c:pt idx="56">
                  <c:v>0.58343916039208032</c:v>
                </c:pt>
                <c:pt idx="57">
                  <c:v>0.59194597714080188</c:v>
                </c:pt>
                <c:pt idx="58">
                  <c:v>0.6000394191626035</c:v>
                </c:pt>
                <c:pt idx="59">
                  <c:v>0.60891220132558221</c:v>
                </c:pt>
                <c:pt idx="60">
                  <c:v>0.61801358257434624</c:v>
                </c:pt>
                <c:pt idx="61">
                  <c:v>0.62734080454888597</c:v>
                </c:pt>
                <c:pt idx="62">
                  <c:v>0.63730510424711417</c:v>
                </c:pt>
                <c:pt idx="63">
                  <c:v>0.64697777633334053</c:v>
                </c:pt>
                <c:pt idx="64">
                  <c:v>0.6569262154615142</c:v>
                </c:pt>
                <c:pt idx="65">
                  <c:v>0.66661640313380077</c:v>
                </c:pt>
                <c:pt idx="66">
                  <c:v>0.67678116664571752</c:v>
                </c:pt>
                <c:pt idx="67">
                  <c:v>0.68689248693245075</c:v>
                </c:pt>
                <c:pt idx="68">
                  <c:v>0.69727895363012904</c:v>
                </c:pt>
                <c:pt idx="69">
                  <c:v>0.7076139769136307</c:v>
                </c:pt>
                <c:pt idx="70">
                  <c:v>0.71832599905142736</c:v>
                </c:pt>
                <c:pt idx="71">
                  <c:v>0.72901319594913871</c:v>
                </c:pt>
                <c:pt idx="72">
                  <c:v>0.73968377372779304</c:v>
                </c:pt>
                <c:pt idx="73">
                  <c:v>0.74978516391849204</c:v>
                </c:pt>
                <c:pt idx="74">
                  <c:v>0.76044319115910319</c:v>
                </c:pt>
                <c:pt idx="75">
                  <c:v>0.7712333438441682</c:v>
                </c:pt>
                <c:pt idx="76">
                  <c:v>0.78176662425335097</c:v>
                </c:pt>
                <c:pt idx="77">
                  <c:v>0.7907666012922665</c:v>
                </c:pt>
                <c:pt idx="78">
                  <c:v>0.80100087547642207</c:v>
                </c:pt>
                <c:pt idx="79">
                  <c:v>0.8115247085025723</c:v>
                </c:pt>
                <c:pt idx="80">
                  <c:v>0.8214382543766261</c:v>
                </c:pt>
                <c:pt idx="81">
                  <c:v>0.83029921007106422</c:v>
                </c:pt>
                <c:pt idx="82">
                  <c:v>0.8388385409883975</c:v>
                </c:pt>
                <c:pt idx="83">
                  <c:v>0.84806663440009677</c:v>
                </c:pt>
                <c:pt idx="84">
                  <c:v>0.85718728968942692</c:v>
                </c:pt>
                <c:pt idx="85">
                  <c:v>0.86639055786104091</c:v>
                </c:pt>
                <c:pt idx="86">
                  <c:v>0.8747107370756213</c:v>
                </c:pt>
                <c:pt idx="87">
                  <c:v>0.88327572074104266</c:v>
                </c:pt>
                <c:pt idx="88">
                  <c:v>0.89143570819807294</c:v>
                </c:pt>
                <c:pt idx="89">
                  <c:v>0.89875170645120406</c:v>
                </c:pt>
                <c:pt idx="90">
                  <c:v>0.90597136898100405</c:v>
                </c:pt>
                <c:pt idx="91">
                  <c:v>0.91337480724643549</c:v>
                </c:pt>
                <c:pt idx="92">
                  <c:v>0.92066853174248997</c:v>
                </c:pt>
                <c:pt idx="93">
                  <c:v>0.92808893392197966</c:v>
                </c:pt>
                <c:pt idx="94">
                  <c:v>0.93484360591318261</c:v>
                </c:pt>
                <c:pt idx="95">
                  <c:v>0.94173274795484729</c:v>
                </c:pt>
                <c:pt idx="96">
                  <c:v>0.94829116263137603</c:v>
                </c:pt>
                <c:pt idx="97">
                  <c:v>0.9546047038980634</c:v>
                </c:pt>
                <c:pt idx="98">
                  <c:v>0.96050724952333921</c:v>
                </c:pt>
                <c:pt idx="99">
                  <c:v>0.96533106950790948</c:v>
                </c:pt>
                <c:pt idx="100">
                  <c:v>0.97000614492896864</c:v>
                </c:pt>
                <c:pt idx="101">
                  <c:v>0.97403052322379269</c:v>
                </c:pt>
                <c:pt idx="102">
                  <c:v>0.97801987034649629</c:v>
                </c:pt>
                <c:pt idx="103">
                  <c:v>0.98105937619993733</c:v>
                </c:pt>
                <c:pt idx="104">
                  <c:v>0.9841083294364108</c:v>
                </c:pt>
                <c:pt idx="105">
                  <c:v>0.98642955834338431</c:v>
                </c:pt>
                <c:pt idx="106">
                  <c:v>0.9886417630709835</c:v>
                </c:pt>
                <c:pt idx="107">
                  <c:v>0.99084458937455044</c:v>
                </c:pt>
                <c:pt idx="108">
                  <c:v>0.99213267453997511</c:v>
                </c:pt>
                <c:pt idx="109">
                  <c:v>0.99365853033821649</c:v>
                </c:pt>
                <c:pt idx="110">
                  <c:v>0.99428254033135999</c:v>
                </c:pt>
                <c:pt idx="111">
                  <c:v>0.99560896670091636</c:v>
                </c:pt>
                <c:pt idx="112">
                  <c:v>0.99744817219623416</c:v>
                </c:pt>
                <c:pt idx="113">
                  <c:v>0.99809176654544496</c:v>
                </c:pt>
                <c:pt idx="114">
                  <c:v>0.99838049787943683</c:v>
                </c:pt>
                <c:pt idx="115">
                  <c:v>0.99867288404044108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59264"/>
        <c:axId val="102461824"/>
      </c:scatterChart>
      <c:valAx>
        <c:axId val="10245926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2461824"/>
        <c:crosses val="autoZero"/>
        <c:crossBetween val="midCat"/>
      </c:valAx>
      <c:valAx>
        <c:axId val="1024618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2459264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3.6319615698001368</c:v>
                </c:pt>
                <c:pt idx="35">
                  <c:v>3.2392560894551057</c:v>
                </c:pt>
                <c:pt idx="36">
                  <c:v>2.9483216742078184</c:v>
                </c:pt>
                <c:pt idx="37">
                  <c:v>2.6710268069176188</c:v>
                </c:pt>
                <c:pt idx="38">
                  <c:v>2.4709351867802205</c:v>
                </c:pt>
                <c:pt idx="39">
                  <c:v>2.2420600420195131</c:v>
                </c:pt>
                <c:pt idx="40">
                  <c:v>2.0496649900684139</c:v>
                </c:pt>
                <c:pt idx="41">
                  <c:v>1.856309950563849</c:v>
                </c:pt>
                <c:pt idx="42">
                  <c:v>1.7083054088221588</c:v>
                </c:pt>
                <c:pt idx="43">
                  <c:v>1.5519370864535906</c:v>
                </c:pt>
                <c:pt idx="44">
                  <c:v>1.4209383438806573</c:v>
                </c:pt>
                <c:pt idx="45">
                  <c:v>1.2945867983774055</c:v>
                </c:pt>
                <c:pt idx="46">
                  <c:v>1.1789392259138372</c:v>
                </c:pt>
                <c:pt idx="47">
                  <c:v>1.0799055916890279</c:v>
                </c:pt>
                <c:pt idx="48">
                  <c:v>0.98423501077055342</c:v>
                </c:pt>
                <c:pt idx="49">
                  <c:v>0.90267452521183256</c:v>
                </c:pt>
                <c:pt idx="50">
                  <c:v>0.82234015353967271</c:v>
                </c:pt>
                <c:pt idx="51">
                  <c:v>0.75363971803093133</c:v>
                </c:pt>
                <c:pt idx="52">
                  <c:v>0.68945971583082599</c:v>
                </c:pt>
                <c:pt idx="53">
                  <c:v>0.62711100939741504</c:v>
                </c:pt>
                <c:pt idx="54">
                  <c:v>0.57511771011102253</c:v>
                </c:pt>
                <c:pt idx="55">
                  <c:v>0.52553313530704671</c:v>
                </c:pt>
                <c:pt idx="56">
                  <c:v>0.47819828308122569</c:v>
                </c:pt>
                <c:pt idx="57">
                  <c:v>0.43606417752730076</c:v>
                </c:pt>
                <c:pt idx="58">
                  <c:v>0.40070078085300587</c:v>
                </c:pt>
                <c:pt idx="59">
                  <c:v>0.36512043378219178</c:v>
                </c:pt>
                <c:pt idx="60">
                  <c:v>0.33427613661258093</c:v>
                </c:pt>
                <c:pt idx="61">
                  <c:v>0.30525643075135783</c:v>
                </c:pt>
                <c:pt idx="62">
                  <c:v>0.27824396324160267</c:v>
                </c:pt>
                <c:pt idx="63">
                  <c:v>0.25463117359413523</c:v>
                </c:pt>
                <c:pt idx="64">
                  <c:v>0.23290930416835801</c:v>
                </c:pt>
                <c:pt idx="65">
                  <c:v>0.21264763191316871</c:v>
                </c:pt>
                <c:pt idx="66">
                  <c:v>0.19431301162100165</c:v>
                </c:pt>
                <c:pt idx="67">
                  <c:v>0.17802005625136008</c:v>
                </c:pt>
                <c:pt idx="68">
                  <c:v>0.16265724544113389</c:v>
                </c:pt>
                <c:pt idx="69">
                  <c:v>0.14846521997259587</c:v>
                </c:pt>
                <c:pt idx="70">
                  <c:v>0.1357130504491468</c:v>
                </c:pt>
                <c:pt idx="71">
                  <c:v>0.12423453991704586</c:v>
                </c:pt>
                <c:pt idx="72">
                  <c:v>0.11359279080359989</c:v>
                </c:pt>
                <c:pt idx="73">
                  <c:v>0.10422947614774543</c:v>
                </c:pt>
                <c:pt idx="74">
                  <c:v>9.5084870524547255E-2</c:v>
                </c:pt>
                <c:pt idx="75">
                  <c:v>8.6815394364928924E-2</c:v>
                </c:pt>
                <c:pt idx="76">
                  <c:v>7.9323821457119345E-2</c:v>
                </c:pt>
                <c:pt idx="77">
                  <c:v>7.2417890650618502E-2</c:v>
                </c:pt>
                <c:pt idx="78">
                  <c:v>6.6285442406812611E-2</c:v>
                </c:pt>
                <c:pt idx="79">
                  <c:v>6.0403487871629719E-2</c:v>
                </c:pt>
                <c:pt idx="80">
                  <c:v>5.5234919953644449E-2</c:v>
                </c:pt>
                <c:pt idx="81">
                  <c:v>5.0599295125321297E-2</c:v>
                </c:pt>
                <c:pt idx="82">
                  <c:v>4.6126110007162768E-2</c:v>
                </c:pt>
                <c:pt idx="83">
                  <c:v>4.2208510564853439E-2</c:v>
                </c:pt>
                <c:pt idx="84">
                  <c:v>3.863454684352003E-2</c:v>
                </c:pt>
                <c:pt idx="85">
                  <c:v>3.5244655343961206E-2</c:v>
                </c:pt>
                <c:pt idx="86">
                  <c:v>3.2236292622655087E-2</c:v>
                </c:pt>
                <c:pt idx="87">
                  <c:v>2.9451579177766269E-2</c:v>
                </c:pt>
                <c:pt idx="88">
                  <c:v>2.6939014173413788E-2</c:v>
                </c:pt>
                <c:pt idx="89">
                  <c:v>2.4631503194622314E-2</c:v>
                </c:pt>
                <c:pt idx="90">
                  <c:v>2.2548227945663597E-2</c:v>
                </c:pt>
                <c:pt idx="91">
                  <c:v>2.0587027988022553E-2</c:v>
                </c:pt>
                <c:pt idx="92">
                  <c:v>1.8819045104207892E-2</c:v>
                </c:pt>
                <c:pt idx="93">
                  <c:v>1.7187128438376584E-2</c:v>
                </c:pt>
                <c:pt idx="94">
                  <c:v>1.5724262292463341E-2</c:v>
                </c:pt>
                <c:pt idx="95">
                  <c:v>1.4363779126497148E-2</c:v>
                </c:pt>
                <c:pt idx="96">
                  <c:v>1.313598903427423E-2</c:v>
                </c:pt>
                <c:pt idx="97">
                  <c:v>1.2010529558182758E-2</c:v>
                </c:pt>
                <c:pt idx="98">
                  <c:v>1.0972461654469372E-2</c:v>
                </c:pt>
                <c:pt idx="99">
                  <c:v>1.0026115327581034E-2</c:v>
                </c:pt>
                <c:pt idx="100">
                  <c:v>9.1824880090461518E-3</c:v>
                </c:pt>
                <c:pt idx="101">
                  <c:v>8.4057798514638928E-3</c:v>
                </c:pt>
                <c:pt idx="102">
                  <c:v>7.6421137831787994E-3</c:v>
                </c:pt>
                <c:pt idx="103">
                  <c:v>7.0059862663461453E-3</c:v>
                </c:pt>
                <c:pt idx="104">
                  <c:v>6.389332254759795E-3</c:v>
                </c:pt>
                <c:pt idx="105">
                  <c:v>5.8428023579675569E-3</c:v>
                </c:pt>
                <c:pt idx="106">
                  <c:v>5.3565115834693913E-3</c:v>
                </c:pt>
                <c:pt idx="107">
                  <c:v>4.8998331584782914E-3</c:v>
                </c:pt>
                <c:pt idx="108">
                  <c:v>4.4773990384134659E-3</c:v>
                </c:pt>
                <c:pt idx="109">
                  <c:v>4.091492707413171E-3</c:v>
                </c:pt>
                <c:pt idx="110">
                  <c:v>3.728802633802319E-3</c:v>
                </c:pt>
                <c:pt idx="111">
                  <c:v>3.4137420295154699E-3</c:v>
                </c:pt>
                <c:pt idx="112">
                  <c:v>3.1213304739355972E-3</c:v>
                </c:pt>
                <c:pt idx="113">
                  <c:v>2.8536855652986992E-3</c:v>
                </c:pt>
                <c:pt idx="114">
                  <c:v>2.6084501647319694E-3</c:v>
                </c:pt>
                <c:pt idx="115">
                  <c:v>2.3860602357709286E-3</c:v>
                </c:pt>
                <c:pt idx="116">
                  <c:v>2.1812219223796094E-3</c:v>
                </c:pt>
                <c:pt idx="117">
                  <c:v>1.9941378071198874E-3</c:v>
                </c:pt>
                <c:pt idx="118">
                  <c:v>1.8365760947261789E-3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4.4030759324723466E-2</c:v>
                </c:pt>
                <c:pt idx="30">
                  <c:v>0.15191560938746868</c:v>
                </c:pt>
                <c:pt idx="31">
                  <c:v>0.61597295033106081</c:v>
                </c:pt>
                <c:pt idx="32">
                  <c:v>1.0498823398187453</c:v>
                </c:pt>
                <c:pt idx="33">
                  <c:v>1.9188810136589005</c:v>
                </c:pt>
                <c:pt idx="34">
                  <c:v>3.854716971001432</c:v>
                </c:pt>
                <c:pt idx="35">
                  <c:v>1.0473066250872878</c:v>
                </c:pt>
                <c:pt idx="36">
                  <c:v>1.0275393173407215</c:v>
                </c:pt>
                <c:pt idx="37">
                  <c:v>1.0236934644024436</c:v>
                </c:pt>
                <c:pt idx="38">
                  <c:v>1.0195073085407225</c:v>
                </c:pt>
                <c:pt idx="39">
                  <c:v>0.62267206739530656</c:v>
                </c:pt>
                <c:pt idx="40">
                  <c:v>0.52071056168016305</c:v>
                </c:pt>
                <c:pt idx="41">
                  <c:v>0.4151644456054136</c:v>
                </c:pt>
                <c:pt idx="42">
                  <c:v>0.41274429590495615</c:v>
                </c:pt>
                <c:pt idx="43">
                  <c:v>0.32226536763108771</c:v>
                </c:pt>
                <c:pt idx="44">
                  <c:v>0.30390653787136895</c:v>
                </c:pt>
                <c:pt idx="45">
                  <c:v>0.24234507062011509</c:v>
                </c:pt>
                <c:pt idx="46">
                  <c:v>0.23342948331707977</c:v>
                </c:pt>
                <c:pt idx="47">
                  <c:v>0.22569064624158758</c:v>
                </c:pt>
                <c:pt idx="48">
                  <c:v>0.2292814696880823</c:v>
                </c:pt>
                <c:pt idx="49">
                  <c:v>0.20042787103489204</c:v>
                </c:pt>
                <c:pt idx="50">
                  <c:v>0.2133554680515318</c:v>
                </c:pt>
                <c:pt idx="51">
                  <c:v>0.19444551452678735</c:v>
                </c:pt>
                <c:pt idx="52">
                  <c:v>0.19683122505861944</c:v>
                </c:pt>
                <c:pt idx="53">
                  <c:v>0.18346194467577881</c:v>
                </c:pt>
                <c:pt idx="54">
                  <c:v>0.19906327308851857</c:v>
                </c:pt>
                <c:pt idx="55">
                  <c:v>0.20486244891259534</c:v>
                </c:pt>
                <c:pt idx="56">
                  <c:v>0.20122165176654444</c:v>
                </c:pt>
                <c:pt idx="57">
                  <c:v>0.21236460598810838</c:v>
                </c:pt>
                <c:pt idx="58">
                  <c:v>0.22034829947106024</c:v>
                </c:pt>
                <c:pt idx="59">
                  <c:v>0.21971006257153114</c:v>
                </c:pt>
                <c:pt idx="60">
                  <c:v>0.23744324856037766</c:v>
                </c:pt>
                <c:pt idx="61">
                  <c:v>0.2364881176751118</c:v>
                </c:pt>
                <c:pt idx="62">
                  <c:v>0.24762747761287615</c:v>
                </c:pt>
                <c:pt idx="63">
                  <c:v>0.25114574274049201</c:v>
                </c:pt>
                <c:pt idx="64">
                  <c:v>0.25690142063033361</c:v>
                </c:pt>
                <c:pt idx="65">
                  <c:v>0.24515805440395735</c:v>
                </c:pt>
                <c:pt idx="66">
                  <c:v>0.25957888968092724</c:v>
                </c:pt>
                <c:pt idx="67">
                  <c:v>0.26585685747211474</c:v>
                </c:pt>
                <c:pt idx="68">
                  <c:v>0.26499116599693356</c:v>
                </c:pt>
                <c:pt idx="69">
                  <c:v>0.26066495501101217</c:v>
                </c:pt>
                <c:pt idx="70">
                  <c:v>0.27464530660747516</c:v>
                </c:pt>
                <c:pt idx="71">
                  <c:v>0.27846284467133298</c:v>
                </c:pt>
                <c:pt idx="72">
                  <c:v>0.2743672547279144</c:v>
                </c:pt>
                <c:pt idx="73">
                  <c:v>0.27037826995944858</c:v>
                </c:pt>
                <c:pt idx="74">
                  <c:v>0.26725823134390253</c:v>
                </c:pt>
                <c:pt idx="75">
                  <c:v>0.27306695862443359</c:v>
                </c:pt>
                <c:pt idx="76">
                  <c:v>0.26875334263350775</c:v>
                </c:pt>
                <c:pt idx="77">
                  <c:v>0.22751484385018206</c:v>
                </c:pt>
                <c:pt idx="78">
                  <c:v>0.26632536190817102</c:v>
                </c:pt>
                <c:pt idx="79">
                  <c:v>0.26077400820725954</c:v>
                </c:pt>
                <c:pt idx="80">
                  <c:v>0.25518617258781967</c:v>
                </c:pt>
                <c:pt idx="81">
                  <c:v>0.23275879859680418</c:v>
                </c:pt>
                <c:pt idx="82">
                  <c:v>0.21243365677423523</c:v>
                </c:pt>
                <c:pt idx="83">
                  <c:v>0.23939970758361481</c:v>
                </c:pt>
                <c:pt idx="84">
                  <c:v>0.23736744546867342</c:v>
                </c:pt>
                <c:pt idx="85">
                  <c:v>0.23075924423395655</c:v>
                </c:pt>
                <c:pt idx="86">
                  <c:v>0.21472439529239098</c:v>
                </c:pt>
                <c:pt idx="87">
                  <c:v>0.21829120864135745</c:v>
                </c:pt>
                <c:pt idx="88">
                  <c:v>0.21070599683369179</c:v>
                </c:pt>
                <c:pt idx="89">
                  <c:v>0.18811651039314028</c:v>
                </c:pt>
                <c:pt idx="90">
                  <c:v>0.1881173715985178</c:v>
                </c:pt>
                <c:pt idx="91">
                  <c:v>0.18733983461063944</c:v>
                </c:pt>
                <c:pt idx="92">
                  <c:v>0.18703741581333014</c:v>
                </c:pt>
                <c:pt idx="93">
                  <c:v>0.18836251896003176</c:v>
                </c:pt>
                <c:pt idx="94">
                  <c:v>0.17484183199084363</c:v>
                </c:pt>
                <c:pt idx="95">
                  <c:v>0.17528927150347923</c:v>
                </c:pt>
                <c:pt idx="96">
                  <c:v>0.16900542789970771</c:v>
                </c:pt>
                <c:pt idx="97">
                  <c:v>0.16229924168422508</c:v>
                </c:pt>
                <c:pt idx="98">
                  <c:v>0.15035235895303969</c:v>
                </c:pt>
                <c:pt idx="99">
                  <c:v>0.1231465546429167</c:v>
                </c:pt>
                <c:pt idx="100">
                  <c:v>0.12247289891806001</c:v>
                </c:pt>
                <c:pt idx="101">
                  <c:v>0.10484968803891681</c:v>
                </c:pt>
                <c:pt idx="102">
                  <c:v>9.6443713000819151E-2</c:v>
                </c:pt>
                <c:pt idx="103">
                  <c:v>8.0529045731823706E-2</c:v>
                </c:pt>
                <c:pt idx="104">
                  <c:v>7.6197525679531641E-2</c:v>
                </c:pt>
                <c:pt idx="105">
                  <c:v>5.9772682724752696E-2</c:v>
                </c:pt>
                <c:pt idx="106">
                  <c:v>5.8618301608883462E-2</c:v>
                </c:pt>
                <c:pt idx="107">
                  <c:v>5.6919464324398115E-2</c:v>
                </c:pt>
                <c:pt idx="108">
                  <c:v>3.2896667678697866E-2</c:v>
                </c:pt>
                <c:pt idx="109">
                  <c:v>3.898055921869676E-2</c:v>
                </c:pt>
                <c:pt idx="110">
                  <c:v>1.5479361912910284E-2</c:v>
                </c:pt>
                <c:pt idx="111">
                  <c:v>3.4597585593703968E-2</c:v>
                </c:pt>
                <c:pt idx="112">
                  <c:v>4.729135317397648E-2</c:v>
                </c:pt>
                <c:pt idx="113">
                  <c:v>1.6530549125354493E-2</c:v>
                </c:pt>
                <c:pt idx="114">
                  <c:v>7.3988950642286475E-3</c:v>
                </c:pt>
                <c:pt idx="115">
                  <c:v>7.5549752870817891E-3</c:v>
                </c:pt>
                <c:pt idx="116">
                  <c:v>3.4044720762262587E-2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77184"/>
        <c:axId val="102483840"/>
      </c:scatterChart>
      <c:valAx>
        <c:axId val="10247718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2483840"/>
        <c:crosses val="autoZero"/>
        <c:crossBetween val="midCat"/>
      </c:valAx>
      <c:valAx>
        <c:axId val="1024838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2477184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3.6319615698001368</c:v>
                </c:pt>
                <c:pt idx="35">
                  <c:v>3.2392560894551057</c:v>
                </c:pt>
                <c:pt idx="36">
                  <c:v>2.9483216742078184</c:v>
                </c:pt>
                <c:pt idx="37">
                  <c:v>2.6710268069176188</c:v>
                </c:pt>
                <c:pt idx="38">
                  <c:v>2.4709351867802205</c:v>
                </c:pt>
                <c:pt idx="39">
                  <c:v>2.2420600420195131</c:v>
                </c:pt>
                <c:pt idx="40">
                  <c:v>2.0496649900684139</c:v>
                </c:pt>
                <c:pt idx="41">
                  <c:v>1.856309950563849</c:v>
                </c:pt>
                <c:pt idx="42">
                  <c:v>1.7083054088221588</c:v>
                </c:pt>
                <c:pt idx="43">
                  <c:v>1.5519370864535906</c:v>
                </c:pt>
                <c:pt idx="44">
                  <c:v>1.4209383438806573</c:v>
                </c:pt>
                <c:pt idx="45">
                  <c:v>1.2945867983774055</c:v>
                </c:pt>
                <c:pt idx="46">
                  <c:v>1.1789392259138372</c:v>
                </c:pt>
                <c:pt idx="47">
                  <c:v>1.0799055916890279</c:v>
                </c:pt>
                <c:pt idx="48">
                  <c:v>0.98423501077055342</c:v>
                </c:pt>
                <c:pt idx="49">
                  <c:v>0.90267452521183256</c:v>
                </c:pt>
                <c:pt idx="50">
                  <c:v>0.82234015353967271</c:v>
                </c:pt>
                <c:pt idx="51">
                  <c:v>0.75363971803093133</c:v>
                </c:pt>
                <c:pt idx="52">
                  <c:v>0.68945971583082599</c:v>
                </c:pt>
                <c:pt idx="53">
                  <c:v>0.62711100939741504</c:v>
                </c:pt>
                <c:pt idx="54">
                  <c:v>0.57511771011102253</c:v>
                </c:pt>
                <c:pt idx="55">
                  <c:v>0.52553313530704671</c:v>
                </c:pt>
                <c:pt idx="56">
                  <c:v>0.47819828308122569</c:v>
                </c:pt>
                <c:pt idx="57">
                  <c:v>0.43606417752730076</c:v>
                </c:pt>
                <c:pt idx="58">
                  <c:v>0.40070078085300587</c:v>
                </c:pt>
                <c:pt idx="59">
                  <c:v>0.36512043378219178</c:v>
                </c:pt>
                <c:pt idx="60">
                  <c:v>0.33427613661258093</c:v>
                </c:pt>
                <c:pt idx="61">
                  <c:v>0.30525643075135783</c:v>
                </c:pt>
                <c:pt idx="62">
                  <c:v>0.27824396324160267</c:v>
                </c:pt>
                <c:pt idx="63">
                  <c:v>0.25463117359413523</c:v>
                </c:pt>
                <c:pt idx="64">
                  <c:v>0.23290930416835801</c:v>
                </c:pt>
                <c:pt idx="65">
                  <c:v>0.21264763191316871</c:v>
                </c:pt>
                <c:pt idx="66">
                  <c:v>0.19431301162100165</c:v>
                </c:pt>
                <c:pt idx="67">
                  <c:v>0.17802005625136008</c:v>
                </c:pt>
                <c:pt idx="68">
                  <c:v>0.16265724544113389</c:v>
                </c:pt>
                <c:pt idx="69">
                  <c:v>0.14846521997259587</c:v>
                </c:pt>
                <c:pt idx="70">
                  <c:v>0.1357130504491468</c:v>
                </c:pt>
                <c:pt idx="71">
                  <c:v>0.12423453991704586</c:v>
                </c:pt>
                <c:pt idx="72">
                  <c:v>0.11359279080359989</c:v>
                </c:pt>
                <c:pt idx="73">
                  <c:v>0.10422947614774543</c:v>
                </c:pt>
                <c:pt idx="74">
                  <c:v>9.5084870524547255E-2</c:v>
                </c:pt>
                <c:pt idx="75">
                  <c:v>8.6815394364928924E-2</c:v>
                </c:pt>
                <c:pt idx="76">
                  <c:v>7.9323821457119345E-2</c:v>
                </c:pt>
                <c:pt idx="77">
                  <c:v>7.2417890650618502E-2</c:v>
                </c:pt>
                <c:pt idx="78">
                  <c:v>6.6285442406812611E-2</c:v>
                </c:pt>
                <c:pt idx="79">
                  <c:v>6.0403487871629719E-2</c:v>
                </c:pt>
                <c:pt idx="80">
                  <c:v>5.5234919953644449E-2</c:v>
                </c:pt>
                <c:pt idx="81">
                  <c:v>5.0599295125321297E-2</c:v>
                </c:pt>
                <c:pt idx="82">
                  <c:v>4.6126110007162768E-2</c:v>
                </c:pt>
                <c:pt idx="83">
                  <c:v>4.2208510564853439E-2</c:v>
                </c:pt>
                <c:pt idx="84">
                  <c:v>3.863454684352003E-2</c:v>
                </c:pt>
                <c:pt idx="85">
                  <c:v>3.5244655343961206E-2</c:v>
                </c:pt>
                <c:pt idx="86">
                  <c:v>3.2236292622655087E-2</c:v>
                </c:pt>
                <c:pt idx="87">
                  <c:v>2.9451579177766269E-2</c:v>
                </c:pt>
                <c:pt idx="88">
                  <c:v>2.6939014173413788E-2</c:v>
                </c:pt>
                <c:pt idx="89">
                  <c:v>2.4631503194622314E-2</c:v>
                </c:pt>
                <c:pt idx="90">
                  <c:v>2.2548227945663597E-2</c:v>
                </c:pt>
                <c:pt idx="91">
                  <c:v>2.0587027988022553E-2</c:v>
                </c:pt>
                <c:pt idx="92">
                  <c:v>1.8819045104207892E-2</c:v>
                </c:pt>
                <c:pt idx="93">
                  <c:v>1.7187128438376584E-2</c:v>
                </c:pt>
                <c:pt idx="94">
                  <c:v>1.5724262292463341E-2</c:v>
                </c:pt>
                <c:pt idx="95">
                  <c:v>1.4363779126497148E-2</c:v>
                </c:pt>
                <c:pt idx="96">
                  <c:v>1.313598903427423E-2</c:v>
                </c:pt>
                <c:pt idx="97">
                  <c:v>1.2010529558182758E-2</c:v>
                </c:pt>
                <c:pt idx="98">
                  <c:v>1.0972461654469372E-2</c:v>
                </c:pt>
                <c:pt idx="99">
                  <c:v>1.0026115327581034E-2</c:v>
                </c:pt>
                <c:pt idx="100">
                  <c:v>9.1824880090461518E-3</c:v>
                </c:pt>
                <c:pt idx="101">
                  <c:v>8.4057798514638928E-3</c:v>
                </c:pt>
                <c:pt idx="102">
                  <c:v>7.6421137831787994E-3</c:v>
                </c:pt>
                <c:pt idx="103">
                  <c:v>7.0059862663461453E-3</c:v>
                </c:pt>
                <c:pt idx="104">
                  <c:v>6.389332254759795E-3</c:v>
                </c:pt>
                <c:pt idx="105">
                  <c:v>5.8428023579675569E-3</c:v>
                </c:pt>
                <c:pt idx="106">
                  <c:v>5.3565115834693913E-3</c:v>
                </c:pt>
                <c:pt idx="107">
                  <c:v>4.8998331584782914E-3</c:v>
                </c:pt>
                <c:pt idx="108">
                  <c:v>4.4773990384134659E-3</c:v>
                </c:pt>
                <c:pt idx="109">
                  <c:v>4.091492707413171E-3</c:v>
                </c:pt>
                <c:pt idx="110">
                  <c:v>3.728802633802319E-3</c:v>
                </c:pt>
                <c:pt idx="111">
                  <c:v>3.4137420295154699E-3</c:v>
                </c:pt>
                <c:pt idx="112">
                  <c:v>3.1213304739355972E-3</c:v>
                </c:pt>
                <c:pt idx="113">
                  <c:v>2.8536855652986992E-3</c:v>
                </c:pt>
                <c:pt idx="114">
                  <c:v>2.6084501647319694E-3</c:v>
                </c:pt>
                <c:pt idx="115">
                  <c:v>2.3860602357709286E-3</c:v>
                </c:pt>
                <c:pt idx="116">
                  <c:v>2.1812219223796094E-3</c:v>
                </c:pt>
                <c:pt idx="117">
                  <c:v>1.9941378071198874E-3</c:v>
                </c:pt>
                <c:pt idx="118">
                  <c:v>1.8365760947261789E-3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2.4846316039244094E-2</c:v>
                </c:pt>
                <c:pt idx="30">
                  <c:v>8.2296077830384035E-2</c:v>
                </c:pt>
                <c:pt idx="31">
                  <c:v>0.34510452923081669</c:v>
                </c:pt>
                <c:pt idx="32">
                  <c:v>0.57604806119874186</c:v>
                </c:pt>
                <c:pt idx="33">
                  <c:v>1</c:v>
                </c:pt>
                <c:pt idx="34">
                  <c:v>0.86306562415127486</c:v>
                </c:pt>
                <c:pt idx="35">
                  <c:v>0.72689541394673385</c:v>
                </c:pt>
                <c:pt idx="36">
                  <c:v>0.5865222926991821</c:v>
                </c:pt>
                <c:pt idx="37">
                  <c:v>0.61329577915136158</c:v>
                </c:pt>
                <c:pt idx="38">
                  <c:v>0.481505255595085</c:v>
                </c:pt>
                <c:pt idx="39">
                  <c:v>0.3671081803140071</c:v>
                </c:pt>
                <c:pt idx="40">
                  <c:v>0.28336151983681307</c:v>
                </c:pt>
                <c:pt idx="41">
                  <c:v>0.24951267525873611</c:v>
                </c:pt>
                <c:pt idx="42">
                  <c:v>0.208010135584145</c:v>
                </c:pt>
                <c:pt idx="43">
                  <c:v>0.18764506578883863</c:v>
                </c:pt>
                <c:pt idx="44">
                  <c:v>0.16255602789886123</c:v>
                </c:pt>
                <c:pt idx="45">
                  <c:v>0.13688817149208046</c:v>
                </c:pt>
                <c:pt idx="46">
                  <c:v>0.13249021016601764</c:v>
                </c:pt>
                <c:pt idx="47">
                  <c:v>0.12011013924389556</c:v>
                </c:pt>
                <c:pt idx="48">
                  <c:v>0.12900622350292112</c:v>
                </c:pt>
                <c:pt idx="49">
                  <c:v>0.10515957477545432</c:v>
                </c:pt>
                <c:pt idx="50">
                  <c:v>0.12061961510976323</c:v>
                </c:pt>
                <c:pt idx="51">
                  <c:v>0.10289004759602612</c:v>
                </c:pt>
                <c:pt idx="52">
                  <c:v>0.10626135245135793</c:v>
                </c:pt>
                <c:pt idx="53">
                  <c:v>0.1054740244355802</c:v>
                </c:pt>
                <c:pt idx="54">
                  <c:v>0.10449937495304942</c:v>
                </c:pt>
                <c:pt idx="55">
                  <c:v>0.11203268350280551</c:v>
                </c:pt>
                <c:pt idx="56">
                  <c:v>0.11519981277484316</c:v>
                </c:pt>
                <c:pt idx="57">
                  <c:v>0.11880755680800321</c:v>
                </c:pt>
                <c:pt idx="58">
                  <c:v>0.11303429957180922</c:v>
                </c:pt>
                <c:pt idx="59">
                  <c:v>0.12391868803704437</c:v>
                </c:pt>
                <c:pt idx="60">
                  <c:v>0.12711133925699436</c:v>
                </c:pt>
                <c:pt idx="61">
                  <c:v>0.13026546678198059</c:v>
                </c:pt>
                <c:pt idx="62">
                  <c:v>0.13916299567956827</c:v>
                </c:pt>
                <c:pt idx="63">
                  <c:v>0.13509007802974354</c:v>
                </c:pt>
                <c:pt idx="64">
                  <c:v>0.13894148443353785</c:v>
                </c:pt>
                <c:pt idx="65">
                  <c:v>0.13533470349275098</c:v>
                </c:pt>
                <c:pt idx="66">
                  <c:v>0.14196270521090737</c:v>
                </c:pt>
                <c:pt idx="67">
                  <c:v>0.14121630862102563</c:v>
                </c:pt>
                <c:pt idx="68">
                  <c:v>0.14505904719345181</c:v>
                </c:pt>
                <c:pt idx="69">
                  <c:v>0.14434058028241775</c:v>
                </c:pt>
                <c:pt idx="70">
                  <c:v>0.14960580629130468</c:v>
                </c:pt>
                <c:pt idx="71">
                  <c:v>0.14925909303664939</c:v>
                </c:pt>
                <c:pt idx="72">
                  <c:v>0.14902698777450596</c:v>
                </c:pt>
                <c:pt idx="73">
                  <c:v>0.14107762331916196</c:v>
                </c:pt>
                <c:pt idx="74">
                  <c:v>0.14885170496242958</c:v>
                </c:pt>
                <c:pt idx="75">
                  <c:v>0.15069698995109376</c:v>
                </c:pt>
                <c:pt idx="76">
                  <c:v>0.14710947085778955</c:v>
                </c:pt>
                <c:pt idx="77">
                  <c:v>0.1256951119209633</c:v>
                </c:pt>
                <c:pt idx="78">
                  <c:v>0.14293350232394222</c:v>
                </c:pt>
                <c:pt idx="79">
                  <c:v>0.14697752720254451</c:v>
                </c:pt>
                <c:pt idx="80">
                  <c:v>0.13845415969227245</c:v>
                </c:pt>
                <c:pt idx="81">
                  <c:v>0.12375351769489669</c:v>
                </c:pt>
                <c:pt idx="82">
                  <c:v>0.11926165486236442</c:v>
                </c:pt>
                <c:pt idx="83">
                  <c:v>0.12888102149429623</c:v>
                </c:pt>
                <c:pt idx="84">
                  <c:v>0.12738052357553786</c:v>
                </c:pt>
                <c:pt idx="85">
                  <c:v>0.12853430823964093</c:v>
                </c:pt>
                <c:pt idx="86">
                  <c:v>0.11620094729765794</c:v>
                </c:pt>
                <c:pt idx="87">
                  <c:v>0.11961992522550746</c:v>
                </c:pt>
                <c:pt idx="88">
                  <c:v>0.11396368371276071</c:v>
                </c:pt>
                <c:pt idx="89">
                  <c:v>0.10217639614686118</c:v>
                </c:pt>
                <c:pt idx="90">
                  <c:v>0.10083095610032178</c:v>
                </c:pt>
                <c:pt idx="91">
                  <c:v>0.10339759727714581</c:v>
                </c:pt>
                <c:pt idx="92">
                  <c:v>0.10186531731004383</c:v>
                </c:pt>
                <c:pt idx="93">
                  <c:v>0.10363451800115989</c:v>
                </c:pt>
                <c:pt idx="94">
                  <c:v>9.4336824222159957E-2</c:v>
                </c:pt>
                <c:pt idx="95">
                  <c:v>9.6214854351539383E-2</c:v>
                </c:pt>
                <c:pt idx="96">
                  <c:v>9.1595863325635837E-2</c:v>
                </c:pt>
                <c:pt idx="97">
                  <c:v>8.8175922305410007E-2</c:v>
                </c:pt>
                <c:pt idx="98">
                  <c:v>8.2435891756123286E-2</c:v>
                </c:pt>
                <c:pt idx="99">
                  <c:v>6.7370237748984305E-2</c:v>
                </c:pt>
                <c:pt idx="100">
                  <c:v>6.5292847498173615E-2</c:v>
                </c:pt>
                <c:pt idx="101">
                  <c:v>5.6205107856714835E-2</c:v>
                </c:pt>
                <c:pt idx="102">
                  <c:v>5.5715856930699942E-2</c:v>
                </c:pt>
                <c:pt idx="103">
                  <c:v>4.2450222570648954E-2</c:v>
                </c:pt>
                <c:pt idx="104">
                  <c:v>4.2582166225892455E-2</c:v>
                </c:pt>
                <c:pt idx="105">
                  <c:v>3.2418652402625141E-2</c:v>
                </c:pt>
                <c:pt idx="106">
                  <c:v>3.0896003359267593E-2</c:v>
                </c:pt>
                <c:pt idx="107">
                  <c:v>3.0765022796397291E-2</c:v>
                </c:pt>
                <c:pt idx="108">
                  <c:v>1.7989602454729754E-2</c:v>
                </c:pt>
                <c:pt idx="109">
                  <c:v>2.1310344960425786E-2</c:v>
                </c:pt>
                <c:pt idx="110">
                  <c:v>8.7150228927052979E-3</c:v>
                </c:pt>
                <c:pt idx="111">
                  <c:v>1.8525081814697138E-2</c:v>
                </c:pt>
                <c:pt idx="112">
                  <c:v>2.5686636708072943E-2</c:v>
                </c:pt>
                <c:pt idx="113">
                  <c:v>8.9885411269336329E-3</c:v>
                </c:pt>
                <c:pt idx="114">
                  <c:v>4.0324677701145568E-3</c:v>
                </c:pt>
                <c:pt idx="115">
                  <c:v>4.0835116659361619E-3</c:v>
                </c:pt>
                <c:pt idx="116">
                  <c:v>1.8534712738440016E-2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72.284370177585473</c:v>
                </c:pt>
                <c:pt idx="1">
                  <c:v>68.580200432950363</c:v>
                </c:pt>
                <c:pt idx="2">
                  <c:v>60.376478224838728</c:v>
                </c:pt>
                <c:pt idx="3">
                  <c:v>54.395271287447166</c:v>
                </c:pt>
                <c:pt idx="4">
                  <c:v>50.416263447428747</c:v>
                </c:pt>
                <c:pt idx="5">
                  <c:v>46.280455084596532</c:v>
                </c:pt>
                <c:pt idx="6">
                  <c:v>42.334990221918822</c:v>
                </c:pt>
                <c:pt idx="7">
                  <c:v>38.838406415803028</c:v>
                </c:pt>
                <c:pt idx="8">
                  <c:v>35.437405814876115</c:v>
                </c:pt>
                <c:pt idx="9">
                  <c:v>32.313033981819942</c:v>
                </c:pt>
                <c:pt idx="10">
                  <c:v>29.623576237305777</c:v>
                </c:pt>
                <c:pt idx="11">
                  <c:v>27.054348233018054</c:v>
                </c:pt>
                <c:pt idx="12">
                  <c:v>24.733515300050168</c:v>
                </c:pt>
                <c:pt idx="13">
                  <c:v>22.656061661735986</c:v>
                </c:pt>
                <c:pt idx="14">
                  <c:v>20.759412132129498</c:v>
                </c:pt>
                <c:pt idx="15">
                  <c:v>18.931884896996159</c:v>
                </c:pt>
                <c:pt idx="16">
                  <c:v>17.318737137350336</c:v>
                </c:pt>
                <c:pt idx="17">
                  <c:v>15.839390329011852</c:v>
                </c:pt>
                <c:pt idx="18">
                  <c:v>14.48173802821759</c:v>
                </c:pt>
                <c:pt idx="19">
                  <c:v>13.238806240693668</c:v>
                </c:pt>
                <c:pt idx="20">
                  <c:v>12.093067415822807</c:v>
                </c:pt>
                <c:pt idx="21">
                  <c:v>11.058307894745314</c:v>
                </c:pt>
                <c:pt idx="22">
                  <c:v>10.128149705474497</c:v>
                </c:pt>
                <c:pt idx="23">
                  <c:v>9.1930116605060821</c:v>
                </c:pt>
                <c:pt idx="24">
                  <c:v>8.4810881300045367</c:v>
                </c:pt>
                <c:pt idx="25">
                  <c:v>7.7062621040452317</c:v>
                </c:pt>
                <c:pt idx="26">
                  <c:v>7.0581459605671419</c:v>
                </c:pt>
                <c:pt idx="27">
                  <c:v>6.4749530325469067</c:v>
                </c:pt>
                <c:pt idx="28">
                  <c:v>5.9167256388841247</c:v>
                </c:pt>
                <c:pt idx="29">
                  <c:v>5.3910953680387221</c:v>
                </c:pt>
                <c:pt idx="30">
                  <c:v>4.9304754817637146</c:v>
                </c:pt>
                <c:pt idx="31">
                  <c:v>4.4954515359569509</c:v>
                </c:pt>
                <c:pt idx="32">
                  <c:v>4.1066436832020461</c:v>
                </c:pt>
                <c:pt idx="33">
                  <c:v>3.7685367177166995</c:v>
                </c:pt>
                <c:pt idx="34">
                  <c:v>3.6319615698001368</c:v>
                </c:pt>
                <c:pt idx="35">
                  <c:v>3.2392560894551057</c:v>
                </c:pt>
                <c:pt idx="36">
                  <c:v>2.9483216742078184</c:v>
                </c:pt>
                <c:pt idx="37">
                  <c:v>2.6710268069176188</c:v>
                </c:pt>
                <c:pt idx="38">
                  <c:v>2.4709351867802205</c:v>
                </c:pt>
                <c:pt idx="39">
                  <c:v>2.2420600420195131</c:v>
                </c:pt>
                <c:pt idx="40">
                  <c:v>2.0496649900684139</c:v>
                </c:pt>
                <c:pt idx="41">
                  <c:v>1.856309950563849</c:v>
                </c:pt>
                <c:pt idx="42">
                  <c:v>1.7083054088221588</c:v>
                </c:pt>
                <c:pt idx="43">
                  <c:v>1.5519370864535906</c:v>
                </c:pt>
                <c:pt idx="44">
                  <c:v>1.4209383438806573</c:v>
                </c:pt>
                <c:pt idx="45">
                  <c:v>1.2945867983774055</c:v>
                </c:pt>
                <c:pt idx="46">
                  <c:v>1.1789392259138372</c:v>
                </c:pt>
                <c:pt idx="47">
                  <c:v>1.0799055916890279</c:v>
                </c:pt>
                <c:pt idx="48">
                  <c:v>0.98423501077055342</c:v>
                </c:pt>
                <c:pt idx="49">
                  <c:v>0.90267452521183256</c:v>
                </c:pt>
                <c:pt idx="50">
                  <c:v>0.82234015353967271</c:v>
                </c:pt>
                <c:pt idx="51">
                  <c:v>0.75363971803093133</c:v>
                </c:pt>
                <c:pt idx="52">
                  <c:v>0.68945971583082599</c:v>
                </c:pt>
                <c:pt idx="53">
                  <c:v>0.62711100939741504</c:v>
                </c:pt>
                <c:pt idx="54">
                  <c:v>0.57511771011102253</c:v>
                </c:pt>
                <c:pt idx="55">
                  <c:v>0.52553313530704671</c:v>
                </c:pt>
                <c:pt idx="56">
                  <c:v>0.47819828308122569</c:v>
                </c:pt>
                <c:pt idx="57">
                  <c:v>0.43606417752730076</c:v>
                </c:pt>
                <c:pt idx="58">
                  <c:v>0.40070078085300587</c:v>
                </c:pt>
                <c:pt idx="59">
                  <c:v>0.36512043378219178</c:v>
                </c:pt>
                <c:pt idx="60">
                  <c:v>0.33427613661258093</c:v>
                </c:pt>
                <c:pt idx="61">
                  <c:v>0.30525643075135783</c:v>
                </c:pt>
                <c:pt idx="62">
                  <c:v>0.27824396324160267</c:v>
                </c:pt>
                <c:pt idx="63">
                  <c:v>0.25463117359413523</c:v>
                </c:pt>
                <c:pt idx="64">
                  <c:v>0.23290930416835801</c:v>
                </c:pt>
                <c:pt idx="65">
                  <c:v>0.21264763191316871</c:v>
                </c:pt>
                <c:pt idx="66">
                  <c:v>0.19431301162100165</c:v>
                </c:pt>
                <c:pt idx="67">
                  <c:v>0.17802005625136008</c:v>
                </c:pt>
                <c:pt idx="68">
                  <c:v>0.16265724544113389</c:v>
                </c:pt>
                <c:pt idx="69">
                  <c:v>0.14846521997259587</c:v>
                </c:pt>
                <c:pt idx="70">
                  <c:v>0.1357130504491468</c:v>
                </c:pt>
                <c:pt idx="71">
                  <c:v>0.12423453991704586</c:v>
                </c:pt>
                <c:pt idx="72">
                  <c:v>0.11359279080359989</c:v>
                </c:pt>
                <c:pt idx="73">
                  <c:v>0.10422947614774543</c:v>
                </c:pt>
                <c:pt idx="74">
                  <c:v>9.5084870524547255E-2</c:v>
                </c:pt>
                <c:pt idx="75">
                  <c:v>8.6815394364928924E-2</c:v>
                </c:pt>
                <c:pt idx="76">
                  <c:v>7.9323821457119345E-2</c:v>
                </c:pt>
                <c:pt idx="77">
                  <c:v>7.2417890650618502E-2</c:v>
                </c:pt>
                <c:pt idx="78">
                  <c:v>6.6285442406812611E-2</c:v>
                </c:pt>
                <c:pt idx="79">
                  <c:v>6.0403487871629719E-2</c:v>
                </c:pt>
                <c:pt idx="80">
                  <c:v>5.5234919953644449E-2</c:v>
                </c:pt>
                <c:pt idx="81">
                  <c:v>5.0599295125321297E-2</c:v>
                </c:pt>
                <c:pt idx="82">
                  <c:v>4.6126110007162768E-2</c:v>
                </c:pt>
                <c:pt idx="83">
                  <c:v>4.2208510564853439E-2</c:v>
                </c:pt>
                <c:pt idx="84">
                  <c:v>3.863454684352003E-2</c:v>
                </c:pt>
                <c:pt idx="85">
                  <c:v>3.5244655343961206E-2</c:v>
                </c:pt>
                <c:pt idx="86">
                  <c:v>3.2236292622655087E-2</c:v>
                </c:pt>
                <c:pt idx="87">
                  <c:v>2.9451579177766269E-2</c:v>
                </c:pt>
                <c:pt idx="88">
                  <c:v>2.6939014173413788E-2</c:v>
                </c:pt>
                <c:pt idx="89">
                  <c:v>2.4631503194622314E-2</c:v>
                </c:pt>
                <c:pt idx="90">
                  <c:v>2.2548227945663597E-2</c:v>
                </c:pt>
                <c:pt idx="91">
                  <c:v>2.0587027988022553E-2</c:v>
                </c:pt>
                <c:pt idx="92">
                  <c:v>1.8819045104207892E-2</c:v>
                </c:pt>
                <c:pt idx="93">
                  <c:v>1.7187128438376584E-2</c:v>
                </c:pt>
                <c:pt idx="94">
                  <c:v>1.5724262292463341E-2</c:v>
                </c:pt>
                <c:pt idx="95">
                  <c:v>1.4363779126497148E-2</c:v>
                </c:pt>
                <c:pt idx="96">
                  <c:v>1.313598903427423E-2</c:v>
                </c:pt>
                <c:pt idx="97">
                  <c:v>1.2010529558182758E-2</c:v>
                </c:pt>
                <c:pt idx="98">
                  <c:v>1.0972461654469372E-2</c:v>
                </c:pt>
                <c:pt idx="99">
                  <c:v>1.0026115327581034E-2</c:v>
                </c:pt>
                <c:pt idx="100">
                  <c:v>9.1824880090461518E-3</c:v>
                </c:pt>
                <c:pt idx="101">
                  <c:v>8.4057798514638928E-3</c:v>
                </c:pt>
                <c:pt idx="102">
                  <c:v>7.6421137831787994E-3</c:v>
                </c:pt>
                <c:pt idx="103">
                  <c:v>7.0059862663461453E-3</c:v>
                </c:pt>
                <c:pt idx="104">
                  <c:v>6.389332254759795E-3</c:v>
                </c:pt>
                <c:pt idx="105">
                  <c:v>5.8428023579675569E-3</c:v>
                </c:pt>
                <c:pt idx="106">
                  <c:v>5.3565115834693913E-3</c:v>
                </c:pt>
                <c:pt idx="107">
                  <c:v>4.8998331584782914E-3</c:v>
                </c:pt>
                <c:pt idx="108">
                  <c:v>4.4773990384134659E-3</c:v>
                </c:pt>
                <c:pt idx="109">
                  <c:v>4.091492707413171E-3</c:v>
                </c:pt>
                <c:pt idx="110">
                  <c:v>3.728802633802319E-3</c:v>
                </c:pt>
                <c:pt idx="111">
                  <c:v>3.4137420295154699E-3</c:v>
                </c:pt>
                <c:pt idx="112">
                  <c:v>3.1213304739355972E-3</c:v>
                </c:pt>
                <c:pt idx="113">
                  <c:v>2.8536855652986992E-3</c:v>
                </c:pt>
                <c:pt idx="114">
                  <c:v>2.6084501647319694E-3</c:v>
                </c:pt>
                <c:pt idx="115">
                  <c:v>2.3860602357709286E-3</c:v>
                </c:pt>
                <c:pt idx="116">
                  <c:v>2.1812219223796094E-3</c:v>
                </c:pt>
                <c:pt idx="117">
                  <c:v>1.9941378071198874E-3</c:v>
                </c:pt>
                <c:pt idx="118">
                  <c:v>1.8365760947261789E-3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0.98990871567015792</c:v>
                </c:pt>
                <c:pt idx="30">
                  <c:v>0.96195193538194868</c:v>
                </c:pt>
                <c:pt idx="31">
                  <c:v>0.86449164343275064</c:v>
                </c:pt>
                <c:pt idx="32">
                  <c:v>0.72873434931899272</c:v>
                </c:pt>
                <c:pt idx="33">
                  <c:v>0.5302730131646215</c:v>
                </c:pt>
                <c:pt idx="34">
                  <c:v>0.37117794502287338</c:v>
                </c:pt>
                <c:pt idx="35">
                  <c:v>0.26459372646813684</c:v>
                </c:pt>
                <c:pt idx="36">
                  <c:v>0.19334704138352354</c:v>
                </c:pt>
                <c:pt idx="37">
                  <c:v>0.13220261458843119</c:v>
                </c:pt>
                <c:pt idx="38">
                  <c:v>9.1120371463597749E-2</c:v>
                </c:pt>
                <c:pt idx="39">
                  <c:v>6.5332295052018874E-2</c:v>
                </c:pt>
                <c:pt idx="40">
                  <c:v>4.8696749485816704E-2</c:v>
                </c:pt>
                <c:pt idx="41">
                  <c:v>3.6681743074778228E-2</c:v>
                </c:pt>
                <c:pt idx="42">
                  <c:v>2.8198812009632701E-2</c:v>
                </c:pt>
                <c:pt idx="43">
                  <c:v>2.1883195071347616E-2</c:v>
                </c:pt>
                <c:pt idx="44">
                  <c:v>1.7296668064858967E-2</c:v>
                </c:pt>
                <c:pt idx="45">
                  <c:v>1.4090703785848979E-2</c:v>
                </c:pt>
                <c:pt idx="46">
                  <c:v>1.1517364598467972E-2</c:v>
                </c:pt>
                <c:pt idx="47">
                  <c:v>9.5599552455529757E-3</c:v>
                </c:pt>
                <c:pt idx="48">
                  <c:v>7.8135754838231097E-3</c:v>
                </c:pt>
                <c:pt idx="49">
                  <c:v>6.6161690080055457E-3</c:v>
                </c:pt>
                <c:pt idx="50">
                  <c:v>5.4763094624500352E-3</c:v>
                </c:pt>
                <c:pt idx="51">
                  <c:v>4.6596681736338352E-3</c:v>
                </c:pt>
                <c:pt idx="52">
                  <c:v>3.9538000987050514E-3</c:v>
                </c:pt>
                <c:pt idx="53">
                  <c:v>3.3741515185883308E-3</c:v>
                </c:pt>
                <c:pt idx="54">
                  <c:v>2.8911398923746612E-3</c:v>
                </c:pt>
                <c:pt idx="55">
                  <c:v>2.4587501772320719E-3</c:v>
                </c:pt>
                <c:pt idx="56">
                  <c:v>2.0906227233498109E-3</c:v>
                </c:pt>
                <c:pt idx="57">
                  <c:v>1.774922204290319E-3</c:v>
                </c:pt>
                <c:pt idx="58">
                  <c:v>1.5213036434369442E-3</c:v>
                </c:pt>
                <c:pt idx="59">
                  <c:v>1.2904485329771065E-3</c:v>
                </c:pt>
                <c:pt idx="60">
                  <c:v>1.0919645566918046E-3</c:v>
                </c:pt>
                <c:pt idx="61">
                  <c:v>9.2233975513000832E-4</c:v>
                </c:pt>
                <c:pt idx="62">
                  <c:v>7.7178111648923409E-4</c:v>
                </c:pt>
                <c:pt idx="63">
                  <c:v>6.493823602338189E-4</c:v>
                </c:pt>
                <c:pt idx="64">
                  <c:v>5.4405625643572098E-4</c:v>
                </c:pt>
                <c:pt idx="65">
                  <c:v>4.5853763606973352E-4</c:v>
                </c:pt>
                <c:pt idx="66">
                  <c:v>3.8363304435151679E-4</c:v>
                </c:pt>
                <c:pt idx="67">
                  <c:v>3.210937276916237E-4</c:v>
                </c:pt>
                <c:pt idx="68">
                  <c:v>2.6746196684024337E-4</c:v>
                </c:pt>
                <c:pt idx="69">
                  <c:v>2.2300208461245585E-4</c:v>
                </c:pt>
                <c:pt idx="70">
                  <c:v>1.8449664530828525E-4</c:v>
                </c:pt>
                <c:pt idx="71">
                  <c:v>1.5230405526289736E-4</c:v>
                </c:pt>
                <c:pt idx="72">
                  <c:v>1.2543224827654686E-4</c:v>
                </c:pt>
                <c:pt idx="73">
                  <c:v>1.0401470497845011E-4</c:v>
                </c:pt>
                <c:pt idx="74">
                  <c:v>8.5208244692713819E-5</c:v>
                </c:pt>
                <c:pt idx="75">
                  <c:v>6.9336361037120042E-5</c:v>
                </c:pt>
                <c:pt idx="76">
                  <c:v>5.6401007621054156E-5</c:v>
                </c:pt>
                <c:pt idx="77">
                  <c:v>4.7189291635829633E-5</c:v>
                </c:pt>
                <c:pt idx="78">
                  <c:v>3.8413207811949235E-5</c:v>
                </c:pt>
                <c:pt idx="79">
                  <c:v>3.0919351204583556E-5</c:v>
                </c:pt>
                <c:pt idx="80">
                  <c:v>2.5016472286698566E-5</c:v>
                </c:pt>
                <c:pt idx="81">
                  <c:v>2.0588785460629033E-5</c:v>
                </c:pt>
                <c:pt idx="82">
                  <c:v>1.7042898382890748E-5</c:v>
                </c:pt>
                <c:pt idx="83">
                  <c:v>1.3834269911194852E-5</c:v>
                </c:pt>
                <c:pt idx="84">
                  <c:v>1.117730949817819E-5</c:v>
                </c:pt>
                <c:pt idx="85">
                  <c:v>8.9461223004017043E-6</c:v>
                </c:pt>
                <c:pt idx="86">
                  <c:v>7.2586748538494561E-6</c:v>
                </c:pt>
                <c:pt idx="87">
                  <c:v>5.8087312576615702E-6</c:v>
                </c:pt>
                <c:pt idx="88">
                  <c:v>4.65299088314719E-6</c:v>
                </c:pt>
                <c:pt idx="89">
                  <c:v>3.7867018382042872E-6</c:v>
                </c:pt>
                <c:pt idx="90">
                  <c:v>3.0703124778153068E-6</c:v>
                </c:pt>
                <c:pt idx="91">
                  <c:v>2.4579223716347798E-6</c:v>
                </c:pt>
                <c:pt idx="92">
                  <c:v>1.9537814890391303E-6</c:v>
                </c:pt>
                <c:pt idx="93">
                  <c:v>1.525980794170323E-6</c:v>
                </c:pt>
                <c:pt idx="94">
                  <c:v>1.2000298674763599E-6</c:v>
                </c:pt>
                <c:pt idx="95">
                  <c:v>9.2262762207973026E-7</c:v>
                </c:pt>
                <c:pt idx="96">
                  <c:v>7.0176011779388148E-7</c:v>
                </c:pt>
                <c:pt idx="97">
                  <c:v>5.2401211370067813E-7</c:v>
                </c:pt>
                <c:pt idx="98">
                  <c:v>3.8531900192761981E-7</c:v>
                </c:pt>
                <c:pt idx="99">
                  <c:v>2.9068136653265242E-7</c:v>
                </c:pt>
                <c:pt idx="100">
                  <c:v>2.1374764203052621E-7</c:v>
                </c:pt>
                <c:pt idx="101">
                  <c:v>1.5825157351212482E-7</c:v>
                </c:pt>
                <c:pt idx="102">
                  <c:v>1.1278039380169247E-7</c:v>
                </c:pt>
                <c:pt idx="103">
                  <c:v>8.3663238448217214E-8</c:v>
                </c:pt>
                <c:pt idx="104">
                  <c:v>5.9370912075529247E-8</c:v>
                </c:pt>
                <c:pt idx="105">
                  <c:v>4.3905277080646954E-8</c:v>
                </c:pt>
                <c:pt idx="106">
                  <c:v>3.1517402243608217E-8</c:v>
                </c:pt>
                <c:pt idx="107">
                  <c:v>2.1195725952161126E-8</c:v>
                </c:pt>
                <c:pt idx="108">
                  <c:v>1.6156038729064903E-8</c:v>
                </c:pt>
                <c:pt idx="109">
                  <c:v>1.1170817271199951E-8</c:v>
                </c:pt>
                <c:pt idx="110">
                  <c:v>9.4775022274617982E-9</c:v>
                </c:pt>
                <c:pt idx="111">
                  <c:v>6.460664558893825E-9</c:v>
                </c:pt>
                <c:pt idx="112">
                  <c:v>2.963491119167827E-9</c:v>
                </c:pt>
                <c:pt idx="113">
                  <c:v>1.9405942408567967E-9</c:v>
                </c:pt>
                <c:pt idx="114">
                  <c:v>1.5571817169046653E-9</c:v>
                </c:pt>
                <c:pt idx="115">
                  <c:v>1.2322987075208403E-9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25568"/>
        <c:axId val="102527744"/>
      </c:scatterChart>
      <c:valAx>
        <c:axId val="102525568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2527744"/>
        <c:crosses val="autoZero"/>
        <c:crossBetween val="midCat"/>
      </c:valAx>
      <c:valAx>
        <c:axId val="1025277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2525568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19344156762064"/>
          <c:y val="0.17263747283432321"/>
          <c:w val="0.32571839409811765"/>
          <c:h val="0.20424665897106842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144.56874035517095</c:v>
                </c:pt>
                <c:pt idx="1">
                  <c:v>137.16040086590073</c:v>
                </c:pt>
                <c:pt idx="2">
                  <c:v>120.75295644967746</c:v>
                </c:pt>
                <c:pt idx="3">
                  <c:v>108.79054257489433</c:v>
                </c:pt>
                <c:pt idx="4">
                  <c:v>100.83252689485749</c:v>
                </c:pt>
                <c:pt idx="5">
                  <c:v>92.560910169193065</c:v>
                </c:pt>
                <c:pt idx="6">
                  <c:v>84.669980443837645</c:v>
                </c:pt>
                <c:pt idx="7">
                  <c:v>77.676812831606057</c:v>
                </c:pt>
                <c:pt idx="8">
                  <c:v>70.87481162975223</c:v>
                </c:pt>
                <c:pt idx="9">
                  <c:v>64.626067963639883</c:v>
                </c:pt>
                <c:pt idx="10">
                  <c:v>59.247152474611553</c:v>
                </c:pt>
                <c:pt idx="11">
                  <c:v>54.108696466036108</c:v>
                </c:pt>
                <c:pt idx="12">
                  <c:v>49.467030600100337</c:v>
                </c:pt>
                <c:pt idx="13">
                  <c:v>45.312123323471972</c:v>
                </c:pt>
                <c:pt idx="14">
                  <c:v>41.518824264258996</c:v>
                </c:pt>
                <c:pt idx="15">
                  <c:v>37.863769793992319</c:v>
                </c:pt>
                <c:pt idx="16">
                  <c:v>34.637474274700672</c:v>
                </c:pt>
                <c:pt idx="17">
                  <c:v>31.678780658023705</c:v>
                </c:pt>
                <c:pt idx="18">
                  <c:v>28.96347605643518</c:v>
                </c:pt>
                <c:pt idx="19">
                  <c:v>26.477612481387336</c:v>
                </c:pt>
                <c:pt idx="20">
                  <c:v>24.186134831645614</c:v>
                </c:pt>
                <c:pt idx="21">
                  <c:v>22.116615789490627</c:v>
                </c:pt>
                <c:pt idx="22">
                  <c:v>20.256299410948994</c:v>
                </c:pt>
                <c:pt idx="23">
                  <c:v>18.386023321012164</c:v>
                </c:pt>
                <c:pt idx="24">
                  <c:v>16.962176260009073</c:v>
                </c:pt>
                <c:pt idx="25">
                  <c:v>15.412524208090463</c:v>
                </c:pt>
                <c:pt idx="26">
                  <c:v>14.116291921134284</c:v>
                </c:pt>
                <c:pt idx="27">
                  <c:v>12.949906065093813</c:v>
                </c:pt>
                <c:pt idx="28">
                  <c:v>11.833451277768249</c:v>
                </c:pt>
                <c:pt idx="29">
                  <c:v>10.782190736077444</c:v>
                </c:pt>
                <c:pt idx="30">
                  <c:v>9.8609509635274293</c:v>
                </c:pt>
                <c:pt idx="31">
                  <c:v>8.9909030719139018</c:v>
                </c:pt>
                <c:pt idx="32">
                  <c:v>8.2132873664040922</c:v>
                </c:pt>
                <c:pt idx="33">
                  <c:v>7.537073435433399</c:v>
                </c:pt>
                <c:pt idx="34">
                  <c:v>7.2639231396002737</c:v>
                </c:pt>
                <c:pt idx="35">
                  <c:v>6.4785121789102114</c:v>
                </c:pt>
                <c:pt idx="36">
                  <c:v>5.8966433484156369</c:v>
                </c:pt>
                <c:pt idx="37">
                  <c:v>5.3420536138352377</c:v>
                </c:pt>
                <c:pt idx="38">
                  <c:v>4.941870373560441</c:v>
                </c:pt>
                <c:pt idx="39">
                  <c:v>4.4841200840390263</c:v>
                </c:pt>
                <c:pt idx="40">
                  <c:v>4.0993299801368277</c:v>
                </c:pt>
                <c:pt idx="41">
                  <c:v>3.7126199011276979</c:v>
                </c:pt>
                <c:pt idx="42">
                  <c:v>3.4166108176443175</c:v>
                </c:pt>
                <c:pt idx="43">
                  <c:v>3.1038741729071813</c:v>
                </c:pt>
                <c:pt idx="44">
                  <c:v>2.8418766877613146</c:v>
                </c:pt>
                <c:pt idx="45">
                  <c:v>2.5891735967548111</c:v>
                </c:pt>
                <c:pt idx="46">
                  <c:v>2.3578784518276743</c:v>
                </c:pt>
                <c:pt idx="47">
                  <c:v>2.1598111833780558</c:v>
                </c:pt>
                <c:pt idx="48">
                  <c:v>1.9684700215411068</c:v>
                </c:pt>
                <c:pt idx="49">
                  <c:v>1.8053490504236651</c:v>
                </c:pt>
                <c:pt idx="50">
                  <c:v>1.6446803070793454</c:v>
                </c:pt>
                <c:pt idx="51">
                  <c:v>1.5072794360618627</c:v>
                </c:pt>
                <c:pt idx="52">
                  <c:v>1.378919431661652</c:v>
                </c:pt>
                <c:pt idx="53">
                  <c:v>1.2542220187948301</c:v>
                </c:pt>
                <c:pt idx="54">
                  <c:v>1.1502354202220451</c:v>
                </c:pt>
                <c:pt idx="55">
                  <c:v>1.0510662706140934</c:v>
                </c:pt>
                <c:pt idx="56">
                  <c:v>0.95639656616245139</c:v>
                </c:pt>
                <c:pt idx="57">
                  <c:v>0.87212835505460151</c:v>
                </c:pt>
                <c:pt idx="58">
                  <c:v>0.80140156170601173</c:v>
                </c:pt>
                <c:pt idx="59">
                  <c:v>0.73024086756438356</c:v>
                </c:pt>
                <c:pt idx="60">
                  <c:v>0.66855227322516186</c:v>
                </c:pt>
                <c:pt idx="61">
                  <c:v>0.61051286150271566</c:v>
                </c:pt>
                <c:pt idx="62">
                  <c:v>0.55648792648320533</c:v>
                </c:pt>
                <c:pt idx="63">
                  <c:v>0.50926234718827046</c:v>
                </c:pt>
                <c:pt idx="64">
                  <c:v>0.46581860833671601</c:v>
                </c:pt>
                <c:pt idx="65">
                  <c:v>0.42529526382633742</c:v>
                </c:pt>
                <c:pt idx="66">
                  <c:v>0.38862602324200329</c:v>
                </c:pt>
                <c:pt idx="67">
                  <c:v>0.35604011250272016</c:v>
                </c:pt>
                <c:pt idx="68">
                  <c:v>0.32531449088226777</c:v>
                </c:pt>
                <c:pt idx="69">
                  <c:v>0.29693043994519175</c:v>
                </c:pt>
                <c:pt idx="70">
                  <c:v>0.27142610089829361</c:v>
                </c:pt>
                <c:pt idx="71">
                  <c:v>0.24846907983409172</c:v>
                </c:pt>
                <c:pt idx="72">
                  <c:v>0.22718558160719979</c:v>
                </c:pt>
                <c:pt idx="73">
                  <c:v>0.20845895229549086</c:v>
                </c:pt>
                <c:pt idx="74">
                  <c:v>0.19016974104909451</c:v>
                </c:pt>
                <c:pt idx="75">
                  <c:v>0.17363078872985785</c:v>
                </c:pt>
                <c:pt idx="76">
                  <c:v>0.15864764291423869</c:v>
                </c:pt>
                <c:pt idx="77">
                  <c:v>0.144835781301237</c:v>
                </c:pt>
                <c:pt idx="78">
                  <c:v>0.13257088481362522</c:v>
                </c:pt>
                <c:pt idx="79">
                  <c:v>0.12080697574325944</c:v>
                </c:pt>
                <c:pt idx="80">
                  <c:v>0.1104698399072889</c:v>
                </c:pt>
                <c:pt idx="81">
                  <c:v>0.10119859025064259</c:v>
                </c:pt>
                <c:pt idx="82">
                  <c:v>9.2252220014325537E-2</c:v>
                </c:pt>
                <c:pt idx="83">
                  <c:v>8.4417021129706879E-2</c:v>
                </c:pt>
                <c:pt idx="84">
                  <c:v>7.7269093687040061E-2</c:v>
                </c:pt>
                <c:pt idx="85">
                  <c:v>7.0489310687922413E-2</c:v>
                </c:pt>
                <c:pt idx="86">
                  <c:v>6.4472585245310174E-2</c:v>
                </c:pt>
                <c:pt idx="87">
                  <c:v>5.8903158355532538E-2</c:v>
                </c:pt>
                <c:pt idx="88">
                  <c:v>5.3878028346827575E-2</c:v>
                </c:pt>
                <c:pt idx="89">
                  <c:v>4.9263006389244628E-2</c:v>
                </c:pt>
                <c:pt idx="90">
                  <c:v>4.5096455891327193E-2</c:v>
                </c:pt>
                <c:pt idx="91">
                  <c:v>4.1174055976045107E-2</c:v>
                </c:pt>
                <c:pt idx="92">
                  <c:v>3.7638090208415784E-2</c:v>
                </c:pt>
                <c:pt idx="93">
                  <c:v>3.4374256876753169E-2</c:v>
                </c:pt>
                <c:pt idx="94">
                  <c:v>3.1448524584926682E-2</c:v>
                </c:pt>
                <c:pt idx="95">
                  <c:v>2.8727558252994296E-2</c:v>
                </c:pt>
                <c:pt idx="96">
                  <c:v>2.627197806854846E-2</c:v>
                </c:pt>
                <c:pt idx="97">
                  <c:v>2.4021059116365515E-2</c:v>
                </c:pt>
                <c:pt idx="98">
                  <c:v>2.1944923308938744E-2</c:v>
                </c:pt>
                <c:pt idx="99">
                  <c:v>2.0052230655162068E-2</c:v>
                </c:pt>
                <c:pt idx="100">
                  <c:v>1.8364976018092304E-2</c:v>
                </c:pt>
                <c:pt idx="101">
                  <c:v>1.6811559702927786E-2</c:v>
                </c:pt>
                <c:pt idx="102">
                  <c:v>1.5284227566357599E-2</c:v>
                </c:pt>
                <c:pt idx="103">
                  <c:v>1.4011972532692291E-2</c:v>
                </c:pt>
                <c:pt idx="104">
                  <c:v>1.277866450951959E-2</c:v>
                </c:pt>
                <c:pt idx="105">
                  <c:v>1.1685604715935114E-2</c:v>
                </c:pt>
                <c:pt idx="106">
                  <c:v>1.0713023166938783E-2</c:v>
                </c:pt>
                <c:pt idx="107">
                  <c:v>9.7996663169565828E-3</c:v>
                </c:pt>
                <c:pt idx="108">
                  <c:v>8.9547980768269319E-3</c:v>
                </c:pt>
                <c:pt idx="109">
                  <c:v>8.1829854148263419E-3</c:v>
                </c:pt>
                <c:pt idx="110">
                  <c:v>7.4576052676046381E-3</c:v>
                </c:pt>
                <c:pt idx="111">
                  <c:v>6.8274840590309398E-3</c:v>
                </c:pt>
                <c:pt idx="112">
                  <c:v>6.2426609478711944E-3</c:v>
                </c:pt>
                <c:pt idx="113">
                  <c:v>5.7073711305973985E-3</c:v>
                </c:pt>
                <c:pt idx="114">
                  <c:v>5.2169003294639388E-3</c:v>
                </c:pt>
                <c:pt idx="115">
                  <c:v>4.7721204715418571E-3</c:v>
                </c:pt>
                <c:pt idx="116">
                  <c:v>4.3624438447592189E-3</c:v>
                </c:pt>
                <c:pt idx="117">
                  <c:v>3.9882756142397748E-3</c:v>
                </c:pt>
                <c:pt idx="118">
                  <c:v>3.6731521894523577E-3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0.17790371513845718</c:v>
                </c:pt>
                <c:pt idx="30">
                  <c:v>0.58925347179132015</c:v>
                </c:pt>
                <c:pt idx="31">
                  <c:v>2.4710052695256</c:v>
                </c:pt>
                <c:pt idx="32">
                  <c:v>4.1245989958308247</c:v>
                </c:pt>
                <c:pt idx="33">
                  <c:v>7.1601647043957346</c:v>
                </c:pt>
                <c:pt idx="34">
                  <c:v>6.1796920196252323</c:v>
                </c:pt>
                <c:pt idx="35">
                  <c:v>5.2046908867285318</c:v>
                </c:pt>
                <c:pt idx="36">
                  <c:v>4.1995962185259472</c:v>
                </c:pt>
                <c:pt idx="37">
                  <c:v>4.3912987912344583</c:v>
                </c:pt>
                <c:pt idx="38">
                  <c:v>3.4476569360929759</c:v>
                </c:pt>
                <c:pt idx="39">
                  <c:v>2.6285550353792999</c:v>
                </c:pt>
                <c:pt idx="40">
                  <c:v>2.0289151529194811</c:v>
                </c:pt>
                <c:pt idx="41">
                  <c:v>1.7865518506869549</c:v>
                </c:pt>
                <c:pt idx="42">
                  <c:v>1.4893868309661684</c:v>
                </c:pt>
                <c:pt idx="43">
                  <c:v>1.343569577015252</c:v>
                </c:pt>
                <c:pt idx="44">
                  <c:v>1.1639279334481998</c:v>
                </c:pt>
                <c:pt idx="45">
                  <c:v>0.98014185396686315</c:v>
                </c:pt>
                <c:pt idx="46">
                  <c:v>0.94865172650869312</c:v>
                </c:pt>
                <c:pt idx="47">
                  <c:v>0.86000837965419663</c:v>
                </c:pt>
                <c:pt idx="48">
                  <c:v>0.92370580817300407</c:v>
                </c:pt>
                <c:pt idx="49">
                  <c:v>0.7529598756364706</c:v>
                </c:pt>
                <c:pt idx="50">
                  <c:v>0.86365631076672855</c:v>
                </c:pt>
                <c:pt idx="51">
                  <c:v>0.73670968723065755</c:v>
                </c:pt>
                <c:pt idx="52">
                  <c:v>0.76084878526356903</c:v>
                </c:pt>
                <c:pt idx="53">
                  <c:v>0.75521138699421897</c:v>
                </c:pt>
                <c:pt idx="54">
                  <c:v>0.74823273617023744</c:v>
                </c:pt>
                <c:pt idx="55">
                  <c:v>0.8021724661555254</c:v>
                </c:pt>
                <c:pt idx="56">
                  <c:v>0.82484963338342965</c:v>
                </c:pt>
                <c:pt idx="57">
                  <c:v>0.85068167487215618</c:v>
                </c:pt>
                <c:pt idx="58">
                  <c:v>0.80934420218016356</c:v>
                </c:pt>
                <c:pt idx="59">
                  <c:v>0.88727821629787229</c:v>
                </c:pt>
                <c:pt idx="60">
                  <c:v>0.91013812487639711</c:v>
                </c:pt>
                <c:pt idx="61">
                  <c:v>0.93272219745397678</c:v>
                </c:pt>
                <c:pt idx="62">
                  <c:v>0.99642996982282028</c:v>
                </c:pt>
                <c:pt idx="63">
                  <c:v>0.96726720862263704</c:v>
                </c:pt>
                <c:pt idx="64">
                  <c:v>0.99484391281735896</c:v>
                </c:pt>
                <c:pt idx="65">
                  <c:v>0.9690187672286612</c:v>
                </c:pt>
                <c:pt idx="66">
                  <c:v>1.0164763511916703</c:v>
                </c:pt>
                <c:pt idx="67">
                  <c:v>1.0111320286733303</c:v>
                </c:pt>
                <c:pt idx="68">
                  <c:v>1.0386466697678287</c:v>
                </c:pt>
                <c:pt idx="69">
                  <c:v>1.033502328350167</c:v>
                </c:pt>
                <c:pt idx="70">
                  <c:v>1.0712022137796566</c:v>
                </c:pt>
                <c:pt idx="71">
                  <c:v>1.0687196897711431</c:v>
                </c:pt>
                <c:pt idx="72">
                  <c:v>1.0670577778654291</c:v>
                </c:pt>
                <c:pt idx="73">
                  <c:v>1.0101390190698964</c:v>
                </c:pt>
                <c:pt idx="74">
                  <c:v>1.065802724061129</c:v>
                </c:pt>
                <c:pt idx="75">
                  <c:v>1.0790152685064953</c:v>
                </c:pt>
                <c:pt idx="76">
                  <c:v>1.0533280409182737</c:v>
                </c:pt>
                <c:pt idx="77">
                  <c:v>0.89999770389155742</c:v>
                </c:pt>
                <c:pt idx="78">
                  <c:v>1.023427418415551</c:v>
                </c:pt>
                <c:pt idx="79">
                  <c:v>1.0523833026150271</c:v>
                </c:pt>
                <c:pt idx="80">
                  <c:v>0.9913545874053824</c:v>
                </c:pt>
                <c:pt idx="81">
                  <c:v>0.8860955694438104</c:v>
                </c:pt>
                <c:pt idx="82">
                  <c:v>0.85393309173332455</c:v>
                </c:pt>
                <c:pt idx="83">
                  <c:v>0.92280934116992341</c:v>
                </c:pt>
                <c:pt idx="84">
                  <c:v>0.91206552893302728</c:v>
                </c:pt>
                <c:pt idx="85">
                  <c:v>0.92032681716139564</c:v>
                </c:pt>
                <c:pt idx="86">
                  <c:v>0.83201792145803211</c:v>
                </c:pt>
                <c:pt idx="87">
                  <c:v>0.85649836654214084</c:v>
                </c:pt>
                <c:pt idx="88">
                  <c:v>0.81599874570302688</c:v>
                </c:pt>
                <c:pt idx="89">
                  <c:v>0.7315998253131113</c:v>
                </c:pt>
                <c:pt idx="90">
                  <c:v>0.72196625297999617</c:v>
                </c:pt>
                <c:pt idx="91">
                  <c:v>0.74034382654315323</c:v>
                </c:pt>
                <c:pt idx="92">
                  <c:v>0.72937244960543524</c:v>
                </c:pt>
                <c:pt idx="93">
                  <c:v>0.74204021794898267</c:v>
                </c:pt>
                <c:pt idx="94">
                  <c:v>0.67546719912029118</c:v>
                </c:pt>
                <c:pt idx="95">
                  <c:v>0.68891420416646554</c:v>
                </c:pt>
                <c:pt idx="96">
                  <c:v>0.65584146765287699</c:v>
                </c:pt>
                <c:pt idx="97">
                  <c:v>0.63135412666873947</c:v>
                </c:pt>
                <c:pt idx="98">
                  <c:v>0.59025456252757635</c:v>
                </c:pt>
                <c:pt idx="99">
                  <c:v>0.48238199845702923</c:v>
                </c:pt>
                <c:pt idx="100">
                  <c:v>0.46750754210590628</c:v>
                </c:pt>
                <c:pt idx="101">
                  <c:v>0.40243782948240892</c:v>
                </c:pt>
                <c:pt idx="102">
                  <c:v>0.39893471227036059</c:v>
                </c:pt>
                <c:pt idx="103">
                  <c:v>0.30395058534411135</c:v>
                </c:pt>
                <c:pt idx="104">
                  <c:v>0.30489532364734373</c:v>
                </c:pt>
                <c:pt idx="105">
                  <c:v>0.23212289069735448</c:v>
                </c:pt>
                <c:pt idx="106">
                  <c:v>0.22122047275991008</c:v>
                </c:pt>
                <c:pt idx="107">
                  <c:v>0.22028263035669227</c:v>
                </c:pt>
                <c:pt idx="108">
                  <c:v>0.12880851654247749</c:v>
                </c:pt>
                <c:pt idx="109">
                  <c:v>0.15258557982413379</c:v>
                </c:pt>
                <c:pt idx="110">
                  <c:v>6.2400999314348837E-2</c:v>
                </c:pt>
                <c:pt idx="111">
                  <c:v>0.13264263695563727</c:v>
                </c:pt>
                <c:pt idx="112">
                  <c:v>0.18392054953177706</c:v>
                </c:pt>
                <c:pt idx="113">
                  <c:v>6.43594349210872E-2</c:v>
                </c:pt>
                <c:pt idx="114">
                  <c:v>2.8873133399187623E-2</c:v>
                </c:pt>
                <c:pt idx="115">
                  <c:v>2.9238616100414561E-2</c:v>
                </c:pt>
                <c:pt idx="116">
                  <c:v>0.13271159595589666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58336"/>
        <c:axId val="102728832"/>
      </c:scatterChart>
      <c:valAx>
        <c:axId val="102558336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2728832"/>
        <c:crosses val="autoZero"/>
        <c:crossBetween val="midCat"/>
        <c:majorUnit val="10"/>
        <c:minorUnit val="10"/>
      </c:valAx>
      <c:valAx>
        <c:axId val="102728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2558336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141"/>
  <sheetViews>
    <sheetView showGridLines="0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A11" sqref="A11"/>
    </sheetView>
  </sheetViews>
  <sheetFormatPr defaultColWidth="8.85546875" defaultRowHeight="12.75" x14ac:dyDescent="0.2"/>
  <cols>
    <col min="1" max="13" width="10.28515625" style="4" customWidth="1"/>
    <col min="14" max="14" width="9.5703125" style="4" customWidth="1"/>
    <col min="15" max="15" width="8.85546875" style="4"/>
    <col min="16" max="17" width="10.7109375" style="4" customWidth="1"/>
    <col min="18" max="19" width="8.85546875" style="4"/>
    <col min="20" max="20" width="9.5703125" style="4" bestFit="1" customWidth="1"/>
    <col min="21" max="21" width="8.85546875" style="4"/>
    <col min="22" max="22" width="7.5703125" style="4" customWidth="1"/>
    <col min="23" max="23" width="11.5703125" style="88" bestFit="1" customWidth="1"/>
    <col min="24" max="24" width="13" style="88" customWidth="1"/>
    <col min="25" max="37" width="8.85546875" style="88"/>
    <col min="38" max="38" width="15.85546875" style="88" customWidth="1"/>
    <col min="39" max="16384" width="8.85546875" style="88"/>
  </cols>
  <sheetData>
    <row r="1" spans="1:40" x14ac:dyDescent="0.2">
      <c r="X1" s="14"/>
      <c r="Y1" s="91"/>
      <c r="Z1" s="91"/>
      <c r="AA1" s="103"/>
      <c r="AB1" s="103"/>
    </row>
    <row r="2" spans="1:40" x14ac:dyDescent="0.2">
      <c r="X2" s="142"/>
      <c r="Y2" s="142"/>
      <c r="Z2" s="101"/>
      <c r="AA2" s="101"/>
      <c r="AB2" s="117"/>
      <c r="AC2" s="117"/>
    </row>
    <row r="3" spans="1:40" x14ac:dyDescent="0.2">
      <c r="X3" s="149"/>
      <c r="Y3" s="160"/>
      <c r="Z3" s="113"/>
      <c r="AA3" s="117"/>
      <c r="AB3" s="45"/>
      <c r="AC3" s="45"/>
    </row>
    <row r="4" spans="1:40" x14ac:dyDescent="0.2">
      <c r="X4" s="149"/>
      <c r="Y4" s="160"/>
      <c r="Z4" s="113"/>
      <c r="AA4" s="117"/>
      <c r="AB4" s="45"/>
      <c r="AC4" s="45"/>
      <c r="AL4" s="15"/>
      <c r="AM4" s="15"/>
      <c r="AN4" s="15"/>
    </row>
    <row r="5" spans="1:40" ht="15.75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02"/>
      <c r="O5" s="102"/>
      <c r="P5" s="102"/>
      <c r="Q5" s="102"/>
      <c r="R5" s="102"/>
      <c r="S5" s="102"/>
      <c r="T5" s="7"/>
      <c r="U5" s="81"/>
      <c r="V5" s="81"/>
      <c r="W5" s="160"/>
      <c r="X5" s="149"/>
      <c r="Y5" s="160"/>
      <c r="Z5" s="117"/>
      <c r="AA5" s="63"/>
      <c r="AB5" s="63"/>
      <c r="AC5" s="63"/>
      <c r="AL5" s="15"/>
      <c r="AM5" s="15"/>
      <c r="AN5" s="15"/>
    </row>
    <row r="6" spans="1:40" x14ac:dyDescent="0.2">
      <c r="A6" s="66"/>
      <c r="B6" s="81"/>
      <c r="C6" s="81"/>
      <c r="D6" s="81"/>
      <c r="E6" s="66"/>
      <c r="F6" s="66"/>
      <c r="G6" s="66"/>
      <c r="H6" s="66"/>
      <c r="I6" s="66"/>
      <c r="J6" s="66"/>
      <c r="K6" s="66"/>
      <c r="L6" s="66"/>
      <c r="M6" s="66"/>
      <c r="N6" s="66"/>
      <c r="O6" s="81"/>
      <c r="P6" s="81"/>
      <c r="Q6" s="81"/>
      <c r="R6" s="66"/>
      <c r="S6" s="81"/>
      <c r="T6" s="81"/>
      <c r="U6" s="81"/>
      <c r="V6" s="81"/>
      <c r="W6" s="160"/>
      <c r="X6" s="149"/>
      <c r="Y6" s="160"/>
      <c r="Z6" s="117"/>
      <c r="AA6" s="53"/>
      <c r="AB6" s="113"/>
      <c r="AC6" s="113"/>
      <c r="AL6" s="15"/>
      <c r="AM6" s="15"/>
      <c r="AN6" s="15"/>
    </row>
    <row r="7" spans="1:40" ht="12.4" customHeight="1" x14ac:dyDescent="0.2">
      <c r="A7" s="16" t="str">
        <f>Table!A7</f>
        <v>Shell Exploration &amp; Production Company</v>
      </c>
      <c r="B7" s="66"/>
      <c r="C7" s="66"/>
      <c r="D7" s="66"/>
      <c r="E7" s="81"/>
      <c r="F7" s="81"/>
      <c r="G7" s="81"/>
      <c r="H7" s="81"/>
      <c r="I7" s="4" t="str">
        <f>Table!L7</f>
        <v>Sample Number:</v>
      </c>
      <c r="M7" s="122" t="str">
        <f>Table!P7</f>
        <v>MC 7</v>
      </c>
      <c r="N7" s="81"/>
      <c r="O7" s="16"/>
      <c r="P7" s="95"/>
      <c r="Q7" s="142"/>
      <c r="R7" s="142"/>
      <c r="S7" s="101"/>
      <c r="T7" s="53"/>
      <c r="U7" s="147"/>
      <c r="V7" s="113"/>
      <c r="AE7" s="39"/>
      <c r="AF7" s="23"/>
      <c r="AG7" s="23"/>
    </row>
    <row r="8" spans="1:40" ht="12.4" customHeight="1" x14ac:dyDescent="0.2">
      <c r="A8" s="175" t="s">
        <v>96</v>
      </c>
      <c r="B8" s="66"/>
      <c r="C8" s="66"/>
      <c r="D8" s="66"/>
      <c r="E8" s="66"/>
      <c r="F8" s="66"/>
      <c r="G8" s="66"/>
      <c r="H8" s="66"/>
      <c r="I8" s="4" t="str">
        <f>Table!L8</f>
        <v>Sample Depth, feet:</v>
      </c>
      <c r="M8" s="94">
        <f>Table!P8</f>
        <v>0</v>
      </c>
      <c r="N8" s="81"/>
      <c r="O8" s="16"/>
      <c r="P8" s="95"/>
      <c r="Q8" s="142"/>
      <c r="R8" s="142"/>
      <c r="S8" s="101"/>
      <c r="T8" s="53"/>
      <c r="U8" s="147"/>
      <c r="V8" s="113"/>
      <c r="AE8" s="133"/>
      <c r="AF8" s="23"/>
      <c r="AG8" s="23"/>
    </row>
    <row r="9" spans="1:40" ht="12.4" customHeight="1" x14ac:dyDescent="0.2">
      <c r="A9" s="16" t="str">
        <f>Table!A9</f>
        <v>Offshore</v>
      </c>
      <c r="B9" s="66"/>
      <c r="C9" s="66"/>
      <c r="D9" s="66"/>
      <c r="E9" s="66"/>
      <c r="F9" s="66"/>
      <c r="G9" s="66"/>
      <c r="H9" s="66"/>
      <c r="I9" s="70" t="str">
        <f>Table!L9</f>
        <v>Permeability to Air (calc), mD:</v>
      </c>
      <c r="K9" s="66"/>
      <c r="L9" s="66"/>
      <c r="M9" s="163">
        <f>Table!P9</f>
        <v>24.593316592269844</v>
      </c>
      <c r="N9" s="81"/>
      <c r="O9" s="16" t="s">
        <v>38</v>
      </c>
      <c r="P9" s="95"/>
      <c r="Q9" s="160"/>
      <c r="R9" s="142"/>
      <c r="S9" s="142"/>
      <c r="T9" s="57"/>
      <c r="U9" s="57"/>
      <c r="V9" s="79"/>
      <c r="AE9" s="133"/>
      <c r="AF9" s="23"/>
      <c r="AG9" s="23"/>
    </row>
    <row r="10" spans="1:40" ht="12.4" customHeight="1" x14ac:dyDescent="0.2">
      <c r="A10" s="16" t="str">
        <f>Table!A10</f>
        <v>HH-77445</v>
      </c>
      <c r="B10" s="66"/>
      <c r="C10" s="66"/>
      <c r="D10" s="66"/>
      <c r="E10" s="81"/>
      <c r="F10" s="81"/>
      <c r="G10" s="81"/>
      <c r="H10" s="81"/>
      <c r="I10" s="70" t="str">
        <f>Table!L10</f>
        <v>Porosity, fraction:</v>
      </c>
      <c r="K10" s="66"/>
      <c r="L10" s="66"/>
      <c r="M10" s="13">
        <f>K23</f>
        <v>0.22421889649053736</v>
      </c>
      <c r="N10" s="81"/>
      <c r="O10" s="82" t="s">
        <v>38</v>
      </c>
      <c r="P10" s="161"/>
      <c r="Q10" s="160"/>
      <c r="R10" s="142"/>
      <c r="S10" s="142"/>
      <c r="T10" s="57"/>
      <c r="U10" s="101"/>
      <c r="V10" s="79"/>
      <c r="AE10" s="133"/>
      <c r="AF10" s="23"/>
      <c r="AG10" s="23"/>
    </row>
    <row r="11" spans="1:40" ht="12.4" customHeight="1" x14ac:dyDescent="0.2">
      <c r="A11" s="174" t="s">
        <v>95</v>
      </c>
      <c r="B11" s="66"/>
      <c r="C11" s="66"/>
      <c r="D11" s="66"/>
      <c r="E11" s="81"/>
      <c r="F11" s="81"/>
      <c r="G11" s="81"/>
      <c r="H11" s="66"/>
      <c r="I11" s="4" t="str">
        <f>Table!L11</f>
        <v>Grain Density, grams/cc:</v>
      </c>
      <c r="M11" s="9">
        <f>L23</f>
        <v>2.6750620078364955</v>
      </c>
      <c r="N11" s="81"/>
      <c r="O11" s="82" t="s">
        <v>38</v>
      </c>
      <c r="P11" s="161"/>
      <c r="Q11" s="142"/>
      <c r="R11" s="14"/>
      <c r="S11" s="91"/>
      <c r="T11" s="91"/>
      <c r="U11" s="106"/>
      <c r="V11" s="88"/>
      <c r="AE11" s="133"/>
      <c r="AF11" s="23"/>
      <c r="AG11" s="23"/>
    </row>
    <row r="12" spans="1:40" ht="12.4" customHeight="1" x14ac:dyDescent="0.2">
      <c r="A12" s="16"/>
      <c r="B12" s="66"/>
      <c r="C12" s="66"/>
      <c r="D12" s="66"/>
      <c r="E12" s="66"/>
      <c r="F12" s="66"/>
      <c r="G12" s="66"/>
      <c r="H12" s="66"/>
      <c r="I12" s="66"/>
      <c r="J12" s="70"/>
      <c r="K12" s="66"/>
      <c r="L12" s="66"/>
      <c r="M12" s="13"/>
      <c r="N12" s="81"/>
      <c r="O12" s="31"/>
      <c r="P12" s="117"/>
      <c r="Q12" s="142"/>
      <c r="R12" s="160"/>
      <c r="S12" s="142"/>
      <c r="T12" s="8"/>
      <c r="U12" s="160"/>
      <c r="V12" s="88"/>
      <c r="AE12" s="23"/>
      <c r="AF12" s="23"/>
      <c r="AG12" s="23"/>
    </row>
    <row r="13" spans="1:40" ht="12.4" customHeight="1" x14ac:dyDescent="0.2">
      <c r="A13" s="47"/>
      <c r="B13" s="47" t="s">
        <v>57</v>
      </c>
      <c r="C13" s="47" t="s">
        <v>56</v>
      </c>
      <c r="D13" s="47" t="s">
        <v>57</v>
      </c>
      <c r="E13" s="47" t="s">
        <v>56</v>
      </c>
      <c r="F13" s="47" t="s">
        <v>90</v>
      </c>
      <c r="G13" s="148"/>
      <c r="H13" s="148"/>
      <c r="N13" s="81"/>
      <c r="O13" s="31"/>
      <c r="P13" s="117"/>
      <c r="Q13" s="142"/>
      <c r="R13" s="142"/>
      <c r="S13" s="142"/>
      <c r="T13" s="8"/>
      <c r="U13" s="142"/>
      <c r="V13" s="88"/>
      <c r="AE13" s="23"/>
      <c r="AF13" s="23"/>
      <c r="AG13" s="23"/>
    </row>
    <row r="14" spans="1:40" ht="12.4" customHeight="1" x14ac:dyDescent="0.2">
      <c r="A14" s="20" t="s">
        <v>84</v>
      </c>
      <c r="B14" s="20" t="s">
        <v>62</v>
      </c>
      <c r="C14" s="20" t="s">
        <v>62</v>
      </c>
      <c r="D14" s="20" t="s">
        <v>62</v>
      </c>
      <c r="E14" s="20" t="s">
        <v>62</v>
      </c>
      <c r="F14" s="20" t="s">
        <v>49</v>
      </c>
      <c r="G14" s="148"/>
      <c r="H14" s="148"/>
      <c r="I14" s="134"/>
      <c r="J14" s="134"/>
      <c r="K14" s="134"/>
      <c r="L14" s="134"/>
      <c r="M14" s="134"/>
      <c r="N14" s="81"/>
      <c r="O14" s="31"/>
      <c r="P14" s="117"/>
      <c r="Q14" s="142"/>
      <c r="R14" s="142"/>
      <c r="S14" s="142"/>
      <c r="T14" s="8"/>
      <c r="U14" s="142"/>
      <c r="V14" s="88"/>
      <c r="AE14" s="23"/>
      <c r="AF14" s="23"/>
      <c r="AG14" s="23"/>
    </row>
    <row r="15" spans="1:40" ht="12.4" customHeight="1" x14ac:dyDescent="0.2">
      <c r="A15" s="20" t="s">
        <v>77</v>
      </c>
      <c r="B15" s="20" t="s">
        <v>3</v>
      </c>
      <c r="C15" s="20" t="s">
        <v>3</v>
      </c>
      <c r="D15" s="20" t="s">
        <v>5</v>
      </c>
      <c r="E15" s="20" t="s">
        <v>5</v>
      </c>
      <c r="F15" s="20" t="s">
        <v>5</v>
      </c>
      <c r="G15" s="148"/>
      <c r="H15" s="148"/>
      <c r="I15" s="148"/>
      <c r="J15" s="148"/>
      <c r="K15" s="148"/>
      <c r="L15" s="134"/>
      <c r="M15" s="134"/>
      <c r="N15" s="66"/>
      <c r="O15" s="31"/>
      <c r="P15" s="117"/>
      <c r="Q15" s="142"/>
      <c r="R15" s="142"/>
      <c r="S15" s="142"/>
      <c r="T15" s="8"/>
      <c r="U15" s="142"/>
      <c r="V15" s="88"/>
      <c r="AE15" s="23"/>
      <c r="AF15" s="23"/>
      <c r="AG15" s="23"/>
    </row>
    <row r="16" spans="1:40" ht="12.4" customHeight="1" x14ac:dyDescent="0.2">
      <c r="A16" s="49" t="s">
        <v>48</v>
      </c>
      <c r="B16" s="49" t="s">
        <v>35</v>
      </c>
      <c r="C16" s="49" t="s">
        <v>35</v>
      </c>
      <c r="D16" s="49" t="s">
        <v>24</v>
      </c>
      <c r="E16" s="49" t="s">
        <v>24</v>
      </c>
      <c r="F16" s="49" t="s">
        <v>24</v>
      </c>
      <c r="G16" s="148"/>
      <c r="H16" s="148"/>
      <c r="I16" s="148"/>
      <c r="J16" s="148"/>
      <c r="K16" s="148"/>
      <c r="L16" s="148"/>
      <c r="M16" s="148"/>
      <c r="N16" s="66"/>
      <c r="O16" s="117"/>
      <c r="P16" s="117"/>
      <c r="Q16" s="160"/>
      <c r="R16" s="88"/>
      <c r="S16" s="88"/>
      <c r="T16" s="88"/>
      <c r="U16" s="88"/>
      <c r="V16" s="88"/>
      <c r="AE16" s="23"/>
      <c r="AF16" s="23"/>
      <c r="AG16" s="23"/>
    </row>
    <row r="17" spans="1:35" ht="12.4" customHeight="1" x14ac:dyDescent="0.2">
      <c r="A17" s="81"/>
      <c r="B17" s="81"/>
      <c r="E17" s="81"/>
      <c r="F17" s="81"/>
      <c r="G17" s="81"/>
      <c r="H17" s="81"/>
      <c r="I17" s="81"/>
      <c r="J17" s="81"/>
      <c r="K17" s="81"/>
      <c r="L17" s="81"/>
      <c r="M17" s="81"/>
      <c r="N17" s="66"/>
      <c r="O17" s="117"/>
      <c r="P17" s="117"/>
      <c r="Q17" s="149"/>
      <c r="R17" s="160"/>
      <c r="S17" s="160"/>
      <c r="T17" s="80"/>
      <c r="U17" s="88"/>
      <c r="V17" s="88"/>
      <c r="AE17" s="23"/>
      <c r="AF17" s="23"/>
      <c r="AG17" s="23"/>
    </row>
    <row r="18" spans="1:35" ht="12.4" customHeight="1" x14ac:dyDescent="0.2">
      <c r="A18" s="124">
        <v>1.5111188888549805</v>
      </c>
      <c r="B18" s="44">
        <v>0</v>
      </c>
      <c r="C18" s="128">
        <f t="shared" ref="C18:C49" si="0">IF(B18-I$27&lt;0,0,B18-I$27)</f>
        <v>0</v>
      </c>
      <c r="D18" s="128">
        <f t="shared" ref="D18:D136" si="1">B18/$B$136</f>
        <v>0</v>
      </c>
      <c r="E18" s="128">
        <f t="shared" ref="E18:E49" si="2">C18/$H$23</f>
        <v>0</v>
      </c>
      <c r="F18" s="128">
        <f t="shared" ref="F18:F136" si="3">E18-E17</f>
        <v>0</v>
      </c>
      <c r="G18" s="128"/>
      <c r="H18" s="62" t="s">
        <v>76</v>
      </c>
      <c r="I18" s="108"/>
      <c r="J18" s="108"/>
      <c r="K18" s="108"/>
      <c r="L18" s="108"/>
      <c r="M18" s="137"/>
      <c r="O18" s="124"/>
      <c r="P18" s="117"/>
      <c r="Q18" s="156"/>
      <c r="R18" s="96"/>
      <c r="S18" s="114"/>
      <c r="T18" s="37"/>
      <c r="U18" s="37"/>
      <c r="V18" s="37"/>
      <c r="W18" s="55"/>
      <c r="X18" s="156"/>
      <c r="AG18" s="23"/>
      <c r="AH18" s="23"/>
      <c r="AI18" s="23"/>
    </row>
    <row r="19" spans="1:35" ht="12.4" customHeight="1" x14ac:dyDescent="0.2">
      <c r="A19" s="124">
        <v>1.5927377939224243</v>
      </c>
      <c r="B19" s="44">
        <v>0</v>
      </c>
      <c r="C19" s="128">
        <f t="shared" si="0"/>
        <v>0</v>
      </c>
      <c r="D19" s="128">
        <f t="shared" si="1"/>
        <v>0</v>
      </c>
      <c r="E19" s="128">
        <f t="shared" si="2"/>
        <v>0</v>
      </c>
      <c r="F19" s="128">
        <f t="shared" si="3"/>
        <v>0</v>
      </c>
      <c r="G19" s="128"/>
      <c r="H19" s="47" t="s">
        <v>88</v>
      </c>
      <c r="I19" s="47" t="s">
        <v>2</v>
      </c>
      <c r="J19" s="47" t="s">
        <v>83</v>
      </c>
      <c r="K19" s="47"/>
      <c r="L19" s="47" t="s">
        <v>83</v>
      </c>
      <c r="M19" s="47" t="s">
        <v>15</v>
      </c>
      <c r="O19" s="124"/>
      <c r="P19" s="117"/>
      <c r="Q19" s="156"/>
      <c r="R19" s="96"/>
      <c r="S19" s="148"/>
      <c r="T19" s="148"/>
      <c r="U19" s="148"/>
      <c r="V19" s="148"/>
      <c r="W19" s="55"/>
      <c r="X19" s="156"/>
      <c r="AG19" s="23"/>
      <c r="AH19" s="23"/>
      <c r="AI19" s="23"/>
    </row>
    <row r="20" spans="1:35" ht="12.4" customHeight="1" x14ac:dyDescent="0.2">
      <c r="A20" s="124">
        <v>1.8091528415679932</v>
      </c>
      <c r="B20" s="44">
        <v>1.5463485367799876E-3</v>
      </c>
      <c r="C20" s="128">
        <f t="shared" si="0"/>
        <v>0</v>
      </c>
      <c r="D20" s="128">
        <f t="shared" si="1"/>
        <v>1.329037759971725E-3</v>
      </c>
      <c r="E20" s="128">
        <f t="shared" si="2"/>
        <v>0</v>
      </c>
      <c r="F20" s="128">
        <f t="shared" si="3"/>
        <v>0</v>
      </c>
      <c r="G20" s="128"/>
      <c r="H20" s="20" t="s">
        <v>3</v>
      </c>
      <c r="I20" s="20" t="s">
        <v>3</v>
      </c>
      <c r="J20" s="20" t="s">
        <v>3</v>
      </c>
      <c r="K20" s="20" t="s">
        <v>61</v>
      </c>
      <c r="L20" s="20" t="s">
        <v>39</v>
      </c>
      <c r="M20" s="20" t="s">
        <v>9</v>
      </c>
      <c r="O20" s="124"/>
      <c r="P20" s="117"/>
      <c r="Q20" s="156"/>
      <c r="R20" s="96"/>
      <c r="S20" s="148"/>
      <c r="T20" s="148"/>
      <c r="U20" s="148"/>
      <c r="V20" s="148"/>
      <c r="W20" s="55"/>
      <c r="X20" s="156"/>
      <c r="AG20" s="23"/>
      <c r="AH20" s="23"/>
      <c r="AI20" s="23"/>
    </row>
    <row r="21" spans="1:35" ht="12.4" customHeight="1" x14ac:dyDescent="0.2">
      <c r="A21" s="124">
        <v>2.0080840587615967</v>
      </c>
      <c r="B21" s="44">
        <v>2.5291296497016447E-3</v>
      </c>
      <c r="C21" s="128">
        <f t="shared" si="0"/>
        <v>0</v>
      </c>
      <c r="D21" s="128">
        <f t="shared" si="1"/>
        <v>2.1737071070128287E-3</v>
      </c>
      <c r="E21" s="128">
        <f t="shared" si="2"/>
        <v>0</v>
      </c>
      <c r="F21" s="128">
        <f t="shared" si="3"/>
        <v>0</v>
      </c>
      <c r="G21" s="128"/>
      <c r="H21" s="49" t="s">
        <v>35</v>
      </c>
      <c r="I21" s="49" t="s">
        <v>35</v>
      </c>
      <c r="J21" s="49" t="s">
        <v>35</v>
      </c>
      <c r="K21" s="49" t="s">
        <v>24</v>
      </c>
      <c r="L21" s="49" t="s">
        <v>25</v>
      </c>
      <c r="M21" s="49" t="s">
        <v>18</v>
      </c>
      <c r="O21" s="124"/>
      <c r="P21" s="117"/>
      <c r="Q21" s="156"/>
      <c r="R21" s="96"/>
      <c r="S21" s="148"/>
      <c r="T21" s="148"/>
      <c r="U21" s="148"/>
      <c r="V21" s="148"/>
      <c r="W21" s="55"/>
      <c r="X21" s="156"/>
      <c r="AG21" s="120"/>
      <c r="AH21" s="23"/>
      <c r="AI21" s="23"/>
    </row>
    <row r="22" spans="1:35" ht="12.4" customHeight="1" x14ac:dyDescent="0.2">
      <c r="A22" s="124">
        <v>2.1665682792663574</v>
      </c>
      <c r="B22" s="44">
        <v>3.1661388067004735E-3</v>
      </c>
      <c r="C22" s="128">
        <f t="shared" si="0"/>
        <v>0</v>
      </c>
      <c r="D22" s="128">
        <f t="shared" si="1"/>
        <v>2.7211963715366742E-3</v>
      </c>
      <c r="E22" s="128">
        <f t="shared" si="2"/>
        <v>0</v>
      </c>
      <c r="F22" s="128">
        <f t="shared" si="3"/>
        <v>0</v>
      </c>
      <c r="G22" s="128"/>
      <c r="H22" s="43"/>
      <c r="I22" s="124"/>
      <c r="J22" s="124"/>
      <c r="K22" s="124"/>
      <c r="L22" s="124"/>
      <c r="M22" s="124"/>
      <c r="O22" s="124"/>
      <c r="P22" s="117"/>
      <c r="Q22" s="156"/>
      <c r="R22" s="96"/>
      <c r="S22" s="125"/>
      <c r="T22" s="55"/>
      <c r="U22" s="55"/>
      <c r="V22" s="55"/>
      <c r="W22" s="55"/>
      <c r="X22" s="156"/>
      <c r="AG22" s="120"/>
      <c r="AH22" s="23"/>
      <c r="AI22" s="23"/>
    </row>
    <row r="23" spans="1:35" ht="12.4" customHeight="1" x14ac:dyDescent="0.2">
      <c r="A23" s="124">
        <v>2.3601815700531006</v>
      </c>
      <c r="B23" s="44">
        <v>4.241980118036736E-3</v>
      </c>
      <c r="C23" s="128">
        <f t="shared" si="0"/>
        <v>0</v>
      </c>
      <c r="D23" s="128">
        <f t="shared" si="1"/>
        <v>3.6458480218565818E-3</v>
      </c>
      <c r="E23" s="128">
        <f t="shared" si="2"/>
        <v>0</v>
      </c>
      <c r="F23" s="128">
        <f t="shared" si="3"/>
        <v>0</v>
      </c>
      <c r="G23" s="128"/>
      <c r="H23" s="83">
        <f>C136</f>
        <v>1.1531496459897959</v>
      </c>
      <c r="I23" s="83">
        <f>(Table!AJ5-(Table!AJ4-Table!AJ2-'Raw Data'!M23)/Table!AJ3)-'Raw Data'!I27</f>
        <v>5.14296370216264</v>
      </c>
      <c r="J23" s="83">
        <f>I23-H23</f>
        <v>3.9898140561728441</v>
      </c>
      <c r="K23" s="141">
        <f>H23/I23</f>
        <v>0.22421889649053736</v>
      </c>
      <c r="L23" s="83">
        <f>M23/J23</f>
        <v>2.6750620078364955</v>
      </c>
      <c r="M23" s="83">
        <v>10.673</v>
      </c>
      <c r="O23" s="157"/>
      <c r="P23" s="117"/>
      <c r="Q23" s="156"/>
      <c r="R23" s="96"/>
      <c r="S23" s="126"/>
      <c r="T23" s="126"/>
      <c r="U23" s="126"/>
      <c r="V23" s="126"/>
      <c r="W23" s="55"/>
      <c r="X23" s="156"/>
      <c r="AG23" s="120"/>
      <c r="AH23" s="23"/>
      <c r="AI23" s="23"/>
    </row>
    <row r="24" spans="1:35" ht="12.4" customHeight="1" x14ac:dyDescent="0.2">
      <c r="A24" s="124">
        <v>2.5801417827606201</v>
      </c>
      <c r="B24" s="44">
        <v>4.7283334212261255E-3</v>
      </c>
      <c r="C24" s="128">
        <f t="shared" si="0"/>
        <v>0</v>
      </c>
      <c r="D24" s="128">
        <f t="shared" si="1"/>
        <v>4.0638533351811295E-3</v>
      </c>
      <c r="E24" s="128">
        <f t="shared" si="2"/>
        <v>0</v>
      </c>
      <c r="F24" s="128">
        <f t="shared" si="3"/>
        <v>0</v>
      </c>
      <c r="G24" s="128"/>
      <c r="H24" s="43"/>
      <c r="I24" s="124"/>
      <c r="J24" s="124"/>
      <c r="K24" s="124"/>
      <c r="L24" s="124"/>
      <c r="M24" s="74"/>
      <c r="O24" s="124"/>
      <c r="P24" s="117"/>
      <c r="Q24" s="156"/>
      <c r="R24" s="96"/>
      <c r="S24" s="88"/>
      <c r="T24" s="88"/>
      <c r="U24" s="88"/>
      <c r="V24" s="88"/>
      <c r="W24" s="55"/>
      <c r="X24" s="156"/>
      <c r="AG24" s="120"/>
      <c r="AH24" s="23"/>
      <c r="AI24" s="23"/>
    </row>
    <row r="25" spans="1:35" ht="12.4" customHeight="1" x14ac:dyDescent="0.2">
      <c r="A25" s="124">
        <v>2.8124294281005859</v>
      </c>
      <c r="B25" s="44">
        <v>5.2752952887676653E-3</v>
      </c>
      <c r="C25" s="128">
        <f t="shared" si="0"/>
        <v>0</v>
      </c>
      <c r="D25" s="128">
        <f t="shared" si="1"/>
        <v>4.5339497965785555E-3</v>
      </c>
      <c r="E25" s="128">
        <f t="shared" si="2"/>
        <v>0</v>
      </c>
      <c r="F25" s="128">
        <f t="shared" si="3"/>
        <v>0</v>
      </c>
      <c r="G25" s="128"/>
      <c r="I25" s="166" t="s">
        <v>36</v>
      </c>
      <c r="J25" s="167"/>
      <c r="K25" s="166" t="s">
        <v>64</v>
      </c>
      <c r="L25" s="167"/>
      <c r="M25" s="125"/>
      <c r="O25" s="124"/>
      <c r="P25" s="117"/>
      <c r="Q25" s="156"/>
      <c r="R25" s="96"/>
      <c r="S25" s="114"/>
      <c r="T25" s="37"/>
      <c r="U25" s="37"/>
      <c r="V25" s="37"/>
      <c r="W25" s="55"/>
      <c r="X25" s="156"/>
      <c r="AG25" s="90"/>
      <c r="AH25" s="23"/>
      <c r="AI25" s="23"/>
    </row>
    <row r="26" spans="1:35" ht="12.4" customHeight="1" x14ac:dyDescent="0.2">
      <c r="A26" s="124">
        <v>3.0823440551757812</v>
      </c>
      <c r="B26" s="44">
        <v>5.8158188281522598E-3</v>
      </c>
      <c r="C26" s="128">
        <f t="shared" si="0"/>
        <v>0</v>
      </c>
      <c r="D26" s="128">
        <f t="shared" si="1"/>
        <v>4.9985127181380049E-3</v>
      </c>
      <c r="E26" s="128">
        <f t="shared" si="2"/>
        <v>0</v>
      </c>
      <c r="F26" s="128">
        <f t="shared" si="3"/>
        <v>0</v>
      </c>
      <c r="G26" s="128"/>
      <c r="I26" s="168" t="s">
        <v>35</v>
      </c>
      <c r="J26" s="169"/>
      <c r="K26" s="168" t="s">
        <v>48</v>
      </c>
      <c r="L26" s="169"/>
      <c r="M26" s="88"/>
      <c r="O26" s="124"/>
      <c r="P26" s="117"/>
      <c r="Q26" s="156"/>
      <c r="R26" s="96"/>
      <c r="S26" s="148"/>
      <c r="T26" s="148"/>
      <c r="U26" s="148"/>
      <c r="V26" s="148"/>
      <c r="W26" s="55"/>
      <c r="X26" s="156"/>
      <c r="AG26" s="90"/>
      <c r="AH26" s="23"/>
      <c r="AI26" s="23"/>
    </row>
    <row r="27" spans="1:35" ht="12.4" customHeight="1" x14ac:dyDescent="0.2">
      <c r="A27" s="124">
        <v>3.380378246307373</v>
      </c>
      <c r="B27" s="44">
        <v>6.4985357041878163E-3</v>
      </c>
      <c r="C27" s="128">
        <f t="shared" si="0"/>
        <v>0</v>
      </c>
      <c r="D27" s="128">
        <f t="shared" si="1"/>
        <v>5.5852863245014241E-3</v>
      </c>
      <c r="E27" s="128">
        <f t="shared" si="2"/>
        <v>0</v>
      </c>
      <c r="F27" s="128">
        <f t="shared" si="3"/>
        <v>0</v>
      </c>
      <c r="G27" s="128"/>
      <c r="I27" s="12">
        <v>1.0360213062580443E-2</v>
      </c>
      <c r="J27" s="60"/>
      <c r="K27" s="154">
        <f ca="1">LOOKUP(I27,B$18:B$136,OFFSET(A$18:A$136,1,0))</f>
        <v>20.261240005493164</v>
      </c>
      <c r="L27" s="60"/>
      <c r="M27" s="67"/>
      <c r="O27" s="124"/>
      <c r="P27" s="117"/>
      <c r="Q27" s="156"/>
      <c r="R27" s="96"/>
      <c r="S27" s="148"/>
      <c r="T27" s="148"/>
      <c r="U27" s="148"/>
      <c r="V27" s="148"/>
      <c r="W27" s="55"/>
      <c r="X27" s="156"/>
      <c r="AG27" s="90"/>
      <c r="AH27" s="23"/>
      <c r="AI27" s="23"/>
    </row>
    <row r="28" spans="1:35" ht="12.4" customHeight="1" x14ac:dyDescent="0.2">
      <c r="A28" s="124">
        <v>3.6872751712799072</v>
      </c>
      <c r="B28" s="44">
        <v>6.8892860312189438E-3</v>
      </c>
      <c r="C28" s="128">
        <f t="shared" si="0"/>
        <v>0</v>
      </c>
      <c r="D28" s="128">
        <f t="shared" si="1"/>
        <v>5.9211238973341761E-3</v>
      </c>
      <c r="E28" s="128">
        <f t="shared" si="2"/>
        <v>0</v>
      </c>
      <c r="F28" s="128">
        <f t="shared" si="3"/>
        <v>0</v>
      </c>
      <c r="G28" s="128"/>
      <c r="O28" s="124"/>
      <c r="P28" s="117"/>
      <c r="Q28" s="156"/>
      <c r="R28" s="96"/>
      <c r="S28" s="148"/>
      <c r="T28" s="148"/>
      <c r="U28" s="148"/>
      <c r="V28" s="148"/>
      <c r="W28" s="55"/>
      <c r="X28" s="156"/>
      <c r="AG28" s="90"/>
      <c r="AH28" s="23"/>
      <c r="AI28" s="23"/>
    </row>
    <row r="29" spans="1:35" ht="12.4" customHeight="1" x14ac:dyDescent="0.2">
      <c r="A29" s="124">
        <v>4.0374388694763184</v>
      </c>
      <c r="B29" s="44">
        <v>7.3782336759322786E-3</v>
      </c>
      <c r="C29" s="128">
        <f t="shared" si="0"/>
        <v>0</v>
      </c>
      <c r="D29" s="128">
        <f t="shared" si="1"/>
        <v>6.3413589653133675E-3</v>
      </c>
      <c r="E29" s="128">
        <f t="shared" si="2"/>
        <v>0</v>
      </c>
      <c r="F29" s="128">
        <f t="shared" si="3"/>
        <v>0</v>
      </c>
      <c r="G29" s="128"/>
      <c r="O29" s="124"/>
      <c r="P29" s="117"/>
      <c r="Q29" s="156"/>
      <c r="R29" s="96"/>
      <c r="S29" s="125"/>
      <c r="T29" s="55"/>
      <c r="U29" s="55"/>
      <c r="V29" s="55"/>
      <c r="W29" s="55"/>
      <c r="X29" s="156"/>
      <c r="AG29" s="110"/>
      <c r="AH29" s="23"/>
      <c r="AI29" s="23"/>
    </row>
    <row r="30" spans="1:35" ht="12.4" customHeight="1" x14ac:dyDescent="0.2">
      <c r="A30" s="124">
        <v>4.4162859916687012</v>
      </c>
      <c r="B30" s="44">
        <v>7.9648238617519383E-3</v>
      </c>
      <c r="C30" s="128">
        <f t="shared" si="0"/>
        <v>0</v>
      </c>
      <c r="D30" s="128">
        <f t="shared" si="1"/>
        <v>6.8455147154824376E-3</v>
      </c>
      <c r="E30" s="128">
        <f t="shared" si="2"/>
        <v>0</v>
      </c>
      <c r="F30" s="128">
        <f t="shared" si="3"/>
        <v>0</v>
      </c>
      <c r="G30" s="128"/>
      <c r="N30" s="30"/>
      <c r="O30" s="128"/>
      <c r="P30" s="117"/>
      <c r="Q30" s="88"/>
      <c r="R30" s="96"/>
      <c r="S30" s="126"/>
      <c r="T30" s="126"/>
      <c r="U30" s="126"/>
      <c r="V30" s="126"/>
      <c r="W30" s="112"/>
      <c r="X30" s="61"/>
    </row>
    <row r="31" spans="1:35" ht="12.4" customHeight="1" x14ac:dyDescent="0.2">
      <c r="A31" s="124">
        <v>4.8212385177612305</v>
      </c>
      <c r="B31" s="44">
        <v>8.1602617715543606E-3</v>
      </c>
      <c r="C31" s="128">
        <f t="shared" si="0"/>
        <v>0</v>
      </c>
      <c r="D31" s="128">
        <f t="shared" si="1"/>
        <v>7.0134874303519074E-3</v>
      </c>
      <c r="E31" s="128">
        <f t="shared" si="2"/>
        <v>0</v>
      </c>
      <c r="F31" s="128">
        <f t="shared" si="3"/>
        <v>0</v>
      </c>
      <c r="G31" s="128"/>
      <c r="O31" s="18"/>
      <c r="P31" s="117"/>
      <c r="Q31" s="126"/>
      <c r="R31" s="88"/>
      <c r="S31" s="88"/>
      <c r="T31" s="88"/>
      <c r="U31" s="88"/>
      <c r="V31" s="88"/>
    </row>
    <row r="32" spans="1:35" ht="12.4" customHeight="1" x14ac:dyDescent="0.2">
      <c r="A32" s="124">
        <v>5.2617230415344238</v>
      </c>
      <c r="B32" s="44">
        <v>8.4536565751477614E-3</v>
      </c>
      <c r="C32" s="128">
        <f t="shared" si="0"/>
        <v>0</v>
      </c>
      <c r="D32" s="128">
        <f t="shared" si="1"/>
        <v>7.265651003621804E-3</v>
      </c>
      <c r="E32" s="128">
        <f t="shared" si="2"/>
        <v>0</v>
      </c>
      <c r="F32" s="128">
        <f t="shared" si="3"/>
        <v>0</v>
      </c>
      <c r="G32" s="128"/>
      <c r="N32" s="74"/>
      <c r="O32" s="18"/>
      <c r="P32" s="117"/>
      <c r="Q32" s="126"/>
      <c r="R32" s="88"/>
      <c r="S32" s="88"/>
      <c r="T32" s="88"/>
      <c r="U32" s="88"/>
      <c r="V32" s="88"/>
    </row>
    <row r="33" spans="1:22" ht="12.4" customHeight="1" x14ac:dyDescent="0.2">
      <c r="A33" s="124">
        <v>5.769646167755127</v>
      </c>
      <c r="B33" s="44">
        <v>8.7468513361236549E-3</v>
      </c>
      <c r="C33" s="128">
        <f t="shared" si="0"/>
        <v>0</v>
      </c>
      <c r="D33" s="128">
        <f t="shared" si="1"/>
        <v>7.5176426465758976E-3</v>
      </c>
      <c r="E33" s="128">
        <f t="shared" si="2"/>
        <v>0</v>
      </c>
      <c r="F33" s="128">
        <f t="shared" si="3"/>
        <v>0</v>
      </c>
      <c r="G33" s="128"/>
      <c r="N33" s="74"/>
      <c r="O33" s="18"/>
      <c r="P33" s="117"/>
      <c r="Q33" s="126"/>
      <c r="R33" s="88"/>
      <c r="S33" s="88"/>
      <c r="T33" s="88"/>
      <c r="U33" s="88"/>
      <c r="V33" s="88"/>
    </row>
    <row r="34" spans="1:22" ht="12.4" customHeight="1" x14ac:dyDescent="0.2">
      <c r="A34" s="124">
        <v>6.3070578575134277</v>
      </c>
      <c r="B34" s="44">
        <v>9.0401510884112208E-3</v>
      </c>
      <c r="C34" s="128">
        <f t="shared" si="0"/>
        <v>0</v>
      </c>
      <c r="D34" s="128">
        <f t="shared" si="1"/>
        <v>7.7697245262485322E-3</v>
      </c>
      <c r="E34" s="128">
        <f t="shared" si="2"/>
        <v>0</v>
      </c>
      <c r="F34" s="128">
        <f t="shared" si="3"/>
        <v>0</v>
      </c>
      <c r="G34" s="128"/>
      <c r="N34" s="74"/>
      <c r="O34" s="18"/>
      <c r="P34" s="117"/>
      <c r="Q34" s="126"/>
      <c r="R34" s="88"/>
      <c r="S34" s="88"/>
      <c r="T34" s="88"/>
      <c r="U34" s="88"/>
      <c r="V34" s="88"/>
    </row>
    <row r="35" spans="1:22" ht="12.4" customHeight="1" x14ac:dyDescent="0.2">
      <c r="A35" s="124">
        <v>6.8961162567138672</v>
      </c>
      <c r="B35" s="44">
        <v>9.2356821857683818E-3</v>
      </c>
      <c r="C35" s="128">
        <f t="shared" si="0"/>
        <v>0</v>
      </c>
      <c r="D35" s="128">
        <f t="shared" si="1"/>
        <v>7.9377773328800222E-3</v>
      </c>
      <c r="E35" s="128">
        <f t="shared" si="2"/>
        <v>0</v>
      </c>
      <c r="F35" s="128">
        <f t="shared" si="3"/>
        <v>0</v>
      </c>
      <c r="G35" s="128"/>
      <c r="H35" s="43"/>
      <c r="I35" s="124"/>
      <c r="J35" s="124"/>
      <c r="K35" s="55"/>
      <c r="L35" s="55"/>
      <c r="M35" s="55"/>
      <c r="N35" s="74"/>
      <c r="O35" s="18"/>
      <c r="P35" s="117"/>
      <c r="Q35" s="126"/>
      <c r="R35" s="88"/>
      <c r="S35" s="88"/>
      <c r="T35" s="88"/>
      <c r="U35" s="88"/>
      <c r="V35" s="88"/>
    </row>
    <row r="36" spans="1:22" ht="12.4" customHeight="1" x14ac:dyDescent="0.2">
      <c r="A36" s="124">
        <v>7.5426220893859863</v>
      </c>
      <c r="B36" s="44">
        <v>9.2371955516573501E-3</v>
      </c>
      <c r="C36" s="128">
        <f t="shared" si="0"/>
        <v>0</v>
      </c>
      <c r="D36" s="128">
        <f t="shared" si="1"/>
        <v>7.939078023095231E-3</v>
      </c>
      <c r="E36" s="128">
        <f t="shared" si="2"/>
        <v>0</v>
      </c>
      <c r="F36" s="128">
        <f t="shared" si="3"/>
        <v>0</v>
      </c>
      <c r="G36" s="128"/>
      <c r="H36" s="43"/>
      <c r="I36" s="124"/>
      <c r="J36" s="124"/>
      <c r="K36" s="124"/>
      <c r="L36" s="124"/>
      <c r="M36" s="124"/>
      <c r="N36" s="74"/>
      <c r="O36" s="18"/>
      <c r="P36" s="117"/>
      <c r="Q36" s="126"/>
      <c r="R36" s="88"/>
      <c r="S36" s="88"/>
      <c r="T36" s="88"/>
      <c r="U36" s="88"/>
      <c r="V36" s="88"/>
    </row>
    <row r="37" spans="1:22" ht="12.4" customHeight="1" x14ac:dyDescent="0.2">
      <c r="A37" s="124">
        <v>8.2507648468017578</v>
      </c>
      <c r="B37" s="44">
        <v>9.2371955516573501E-3</v>
      </c>
      <c r="C37" s="128">
        <f t="shared" si="0"/>
        <v>0</v>
      </c>
      <c r="D37" s="128">
        <f t="shared" si="1"/>
        <v>7.939078023095231E-3</v>
      </c>
      <c r="E37" s="128">
        <f t="shared" si="2"/>
        <v>0</v>
      </c>
      <c r="F37" s="128">
        <f t="shared" si="3"/>
        <v>0</v>
      </c>
      <c r="G37" s="128"/>
      <c r="H37" s="43"/>
      <c r="I37" s="124"/>
      <c r="J37" s="124"/>
      <c r="K37" s="124"/>
      <c r="L37" s="124"/>
      <c r="M37" s="124"/>
      <c r="N37" s="74"/>
      <c r="O37" s="18"/>
      <c r="P37" s="117"/>
      <c r="Q37" s="126"/>
      <c r="R37" s="88"/>
      <c r="S37" s="88"/>
      <c r="T37" s="88"/>
      <c r="U37" s="88"/>
      <c r="V37" s="88"/>
    </row>
    <row r="38" spans="1:22" ht="12.4" customHeight="1" x14ac:dyDescent="0.2">
      <c r="A38" s="124">
        <v>9.032470703125</v>
      </c>
      <c r="B38" s="44">
        <v>9.286072424118174E-3</v>
      </c>
      <c r="C38" s="128">
        <f t="shared" si="0"/>
        <v>0</v>
      </c>
      <c r="D38" s="128">
        <f t="shared" si="1"/>
        <v>7.9810861522748421E-3</v>
      </c>
      <c r="E38" s="128">
        <f t="shared" si="2"/>
        <v>0</v>
      </c>
      <c r="F38" s="128">
        <f t="shared" si="3"/>
        <v>0</v>
      </c>
      <c r="G38" s="128"/>
      <c r="N38" s="74"/>
      <c r="O38" s="18"/>
      <c r="P38" s="117"/>
      <c r="Q38" s="126"/>
      <c r="R38" s="88"/>
      <c r="S38" s="88"/>
      <c r="T38" s="88"/>
      <c r="U38" s="88"/>
      <c r="V38" s="88"/>
    </row>
    <row r="39" spans="1:22" ht="12.4" customHeight="1" x14ac:dyDescent="0.2">
      <c r="A39" s="124">
        <v>9.8776664733886719</v>
      </c>
      <c r="B39" s="44">
        <v>9.3337086596002334E-3</v>
      </c>
      <c r="C39" s="128">
        <f t="shared" si="0"/>
        <v>0</v>
      </c>
      <c r="D39" s="128">
        <f t="shared" si="1"/>
        <v>8.0220279931294252E-3</v>
      </c>
      <c r="E39" s="128">
        <f t="shared" si="2"/>
        <v>0</v>
      </c>
      <c r="F39" s="128">
        <f t="shared" si="3"/>
        <v>0</v>
      </c>
      <c r="G39" s="128"/>
      <c r="N39" s="74"/>
      <c r="O39" s="18"/>
      <c r="P39" s="117"/>
      <c r="Q39" s="126"/>
      <c r="R39" s="88"/>
      <c r="S39" s="88"/>
      <c r="T39" s="88"/>
      <c r="U39" s="88"/>
      <c r="V39" s="88"/>
    </row>
    <row r="40" spans="1:22" ht="12.4" customHeight="1" x14ac:dyDescent="0.2">
      <c r="A40" s="124">
        <v>10.784820556640625</v>
      </c>
      <c r="B40" s="44">
        <v>9.3337086596002334E-3</v>
      </c>
      <c r="C40" s="128">
        <f t="shared" si="0"/>
        <v>0</v>
      </c>
      <c r="D40" s="128">
        <f t="shared" si="1"/>
        <v>8.0220279931294252E-3</v>
      </c>
      <c r="E40" s="128">
        <f t="shared" si="2"/>
        <v>0</v>
      </c>
      <c r="F40" s="128">
        <f t="shared" si="3"/>
        <v>0</v>
      </c>
      <c r="G40" s="128"/>
      <c r="N40" s="74"/>
      <c r="O40" s="18"/>
      <c r="P40" s="117"/>
      <c r="Q40" s="126"/>
      <c r="R40" s="88"/>
      <c r="S40" s="88"/>
      <c r="T40" s="88"/>
      <c r="U40" s="88"/>
      <c r="V40" s="88"/>
    </row>
    <row r="41" spans="1:22" ht="12.4" customHeight="1" x14ac:dyDescent="0.2">
      <c r="A41" s="124">
        <v>11.881881713867188</v>
      </c>
      <c r="B41" s="44">
        <v>9.4803622632462069E-3</v>
      </c>
      <c r="C41" s="128">
        <f t="shared" si="0"/>
        <v>0</v>
      </c>
      <c r="D41" s="128">
        <f t="shared" si="1"/>
        <v>8.1480721366362242E-3</v>
      </c>
      <c r="E41" s="128">
        <f t="shared" si="2"/>
        <v>0</v>
      </c>
      <c r="F41" s="128">
        <f t="shared" si="3"/>
        <v>0</v>
      </c>
      <c r="G41" s="128"/>
      <c r="N41" s="74"/>
      <c r="O41" s="18"/>
      <c r="P41" s="117"/>
      <c r="Q41" s="126"/>
      <c r="R41" s="88"/>
      <c r="S41" s="88"/>
      <c r="T41" s="88"/>
      <c r="U41" s="88"/>
      <c r="V41" s="88"/>
    </row>
    <row r="42" spans="1:22" ht="12.4" customHeight="1" x14ac:dyDescent="0.2">
      <c r="A42" s="124">
        <v>12.879276275634766</v>
      </c>
      <c r="B42" s="44">
        <v>9.5295913846639452E-3</v>
      </c>
      <c r="C42" s="128">
        <f t="shared" si="0"/>
        <v>0</v>
      </c>
      <c r="D42" s="128">
        <f t="shared" si="1"/>
        <v>8.1903830126762722E-3</v>
      </c>
      <c r="E42" s="128">
        <f t="shared" si="2"/>
        <v>0</v>
      </c>
      <c r="F42" s="128">
        <f t="shared" si="3"/>
        <v>0</v>
      </c>
      <c r="G42" s="128"/>
      <c r="H42" s="43"/>
      <c r="I42" s="124"/>
      <c r="J42" s="124"/>
      <c r="K42" s="124"/>
      <c r="L42" s="124"/>
      <c r="M42" s="124"/>
      <c r="N42" s="74"/>
      <c r="O42" s="18"/>
      <c r="P42" s="117"/>
      <c r="Q42" s="126"/>
      <c r="R42" s="88"/>
      <c r="S42" s="88"/>
      <c r="T42" s="88"/>
      <c r="U42" s="88"/>
      <c r="V42" s="88"/>
    </row>
    <row r="43" spans="1:22" ht="12.4" customHeight="1" x14ac:dyDescent="0.2">
      <c r="A43" s="124">
        <v>14.174222946166992</v>
      </c>
      <c r="B43" s="44">
        <v>9.5295913846639452E-3</v>
      </c>
      <c r="C43" s="128">
        <f t="shared" si="0"/>
        <v>0</v>
      </c>
      <c r="D43" s="128">
        <f t="shared" si="1"/>
        <v>8.1903830126762722E-3</v>
      </c>
      <c r="E43" s="128">
        <f t="shared" si="2"/>
        <v>0</v>
      </c>
      <c r="F43" s="128">
        <f t="shared" si="3"/>
        <v>0</v>
      </c>
      <c r="G43" s="128"/>
      <c r="H43" s="43"/>
      <c r="I43" s="124"/>
      <c r="J43" s="124"/>
      <c r="K43" s="124"/>
      <c r="L43" s="124"/>
      <c r="M43" s="38"/>
      <c r="N43" s="74"/>
      <c r="O43" s="18"/>
      <c r="P43" s="117"/>
      <c r="Q43" s="126"/>
      <c r="R43" s="88"/>
      <c r="S43" s="88"/>
      <c r="T43" s="88"/>
      <c r="U43" s="88"/>
      <c r="V43" s="88"/>
    </row>
    <row r="44" spans="1:22" ht="12.4" customHeight="1" x14ac:dyDescent="0.2">
      <c r="A44" s="124">
        <v>15.475774765014648</v>
      </c>
      <c r="B44" s="44">
        <v>9.7243011890386696E-3</v>
      </c>
      <c r="C44" s="128">
        <f t="shared" si="0"/>
        <v>0</v>
      </c>
      <c r="D44" s="128">
        <f t="shared" si="1"/>
        <v>8.3577299439118232E-3</v>
      </c>
      <c r="E44" s="128">
        <f t="shared" si="2"/>
        <v>0</v>
      </c>
      <c r="F44" s="128">
        <f t="shared" si="3"/>
        <v>0</v>
      </c>
      <c r="G44" s="128"/>
      <c r="H44" s="43"/>
      <c r="I44" s="124"/>
      <c r="J44" s="124"/>
      <c r="K44" s="124"/>
      <c r="L44" s="124"/>
      <c r="M44" s="38"/>
      <c r="N44" s="74"/>
      <c r="O44" s="18"/>
      <c r="P44" s="117"/>
      <c r="Q44" s="126"/>
      <c r="R44" s="88"/>
      <c r="S44" s="88"/>
      <c r="T44" s="88"/>
      <c r="U44" s="88"/>
      <c r="V44" s="88"/>
    </row>
    <row r="45" spans="1:22" ht="12.4" customHeight="1" x14ac:dyDescent="0.2">
      <c r="A45" s="124">
        <v>16.869663238525391</v>
      </c>
      <c r="B45" s="44">
        <v>9.9691011678369242E-3</v>
      </c>
      <c r="C45" s="128">
        <f t="shared" si="0"/>
        <v>0</v>
      </c>
      <c r="D45" s="128">
        <f t="shared" si="1"/>
        <v>8.5681277990684885E-3</v>
      </c>
      <c r="E45" s="128">
        <f t="shared" si="2"/>
        <v>0</v>
      </c>
      <c r="F45" s="128">
        <f t="shared" si="3"/>
        <v>0</v>
      </c>
      <c r="G45" s="128"/>
      <c r="H45" s="43"/>
      <c r="I45" s="124"/>
      <c r="J45" s="124"/>
      <c r="K45" s="124"/>
      <c r="L45" s="124"/>
      <c r="M45" s="38"/>
      <c r="N45" s="74"/>
      <c r="O45" s="18"/>
      <c r="P45" s="117"/>
      <c r="Q45" s="126"/>
      <c r="R45" s="88"/>
      <c r="S45" s="88"/>
      <c r="T45" s="88"/>
      <c r="U45" s="88"/>
      <c r="V45" s="88"/>
    </row>
    <row r="46" spans="1:22" ht="12.4" customHeight="1" x14ac:dyDescent="0.2">
      <c r="A46" s="124">
        <v>18.461271286010742</v>
      </c>
      <c r="B46" s="44">
        <v>1.0360213062580443E-2</v>
      </c>
      <c r="C46" s="128">
        <f t="shared" si="0"/>
        <v>0</v>
      </c>
      <c r="D46" s="128">
        <f t="shared" si="1"/>
        <v>8.9042761279378817E-3</v>
      </c>
      <c r="E46" s="128">
        <f t="shared" si="2"/>
        <v>0</v>
      </c>
      <c r="F46" s="128">
        <f t="shared" si="3"/>
        <v>0</v>
      </c>
      <c r="G46" s="128"/>
      <c r="H46" s="43"/>
      <c r="I46" s="124"/>
      <c r="J46" s="124"/>
      <c r="K46" s="124"/>
      <c r="L46" s="124"/>
      <c r="M46" s="38"/>
      <c r="N46" s="74"/>
      <c r="O46" s="18"/>
      <c r="P46" s="117"/>
      <c r="Q46" s="126"/>
      <c r="R46" s="88"/>
      <c r="S46" s="88"/>
      <c r="T46" s="88"/>
      <c r="U46" s="88"/>
      <c r="V46" s="88"/>
    </row>
    <row r="47" spans="1:22" ht="12.4" customHeight="1" x14ac:dyDescent="0.2">
      <c r="A47" s="124">
        <v>20.261240005493164</v>
      </c>
      <c r="B47" s="44">
        <v>1.2411709123902256E-2</v>
      </c>
      <c r="C47" s="128">
        <f t="shared" si="0"/>
        <v>2.0514960613218138E-3</v>
      </c>
      <c r="D47" s="128">
        <f t="shared" si="1"/>
        <v>1.0667472241284665E-2</v>
      </c>
      <c r="E47" s="128">
        <f t="shared" si="2"/>
        <v>1.7790371513845718E-3</v>
      </c>
      <c r="F47" s="128">
        <f t="shared" si="3"/>
        <v>1.7790371513845718E-3</v>
      </c>
      <c r="G47" s="128"/>
      <c r="H47" s="43"/>
      <c r="I47" s="124"/>
      <c r="J47" s="124"/>
      <c r="K47" s="124"/>
      <c r="L47" s="124"/>
      <c r="M47" s="38"/>
      <c r="N47" s="74"/>
      <c r="O47" s="18"/>
      <c r="P47" s="117"/>
      <c r="Q47" s="126"/>
      <c r="R47" s="88"/>
      <c r="S47" s="88"/>
      <c r="T47" s="88"/>
      <c r="U47" s="88"/>
      <c r="V47" s="88"/>
    </row>
    <row r="48" spans="1:22" ht="12.4" customHeight="1" x14ac:dyDescent="0.2">
      <c r="A48" s="124">
        <v>22.154106140136719</v>
      </c>
      <c r="B48" s="44">
        <v>1.9206683447846446E-2</v>
      </c>
      <c r="C48" s="128">
        <f t="shared" si="0"/>
        <v>8.8464703852660035E-3</v>
      </c>
      <c r="D48" s="128">
        <f t="shared" si="1"/>
        <v>1.6507538202976107E-2</v>
      </c>
      <c r="E48" s="128">
        <f t="shared" si="2"/>
        <v>7.6715718692977729E-3</v>
      </c>
      <c r="F48" s="128">
        <f t="shared" si="3"/>
        <v>5.8925347179132007E-3</v>
      </c>
      <c r="G48" s="128"/>
      <c r="H48" s="43"/>
      <c r="I48" s="124"/>
      <c r="J48" s="124"/>
      <c r="K48" s="124"/>
      <c r="L48" s="124"/>
      <c r="M48" s="38"/>
      <c r="N48" s="74"/>
      <c r="O48" s="18"/>
      <c r="P48" s="117"/>
      <c r="Q48" s="126"/>
      <c r="R48" s="88"/>
      <c r="S48" s="88"/>
      <c r="T48" s="88"/>
      <c r="U48" s="88"/>
      <c r="V48" s="88"/>
    </row>
    <row r="49" spans="1:22" ht="12.4" customHeight="1" x14ac:dyDescent="0.2">
      <c r="A49" s="124">
        <v>24.297954559326172</v>
      </c>
      <c r="B49" s="44">
        <v>4.77010719657701E-2</v>
      </c>
      <c r="C49" s="128">
        <f t="shared" si="0"/>
        <v>3.734085890318966E-2</v>
      </c>
      <c r="D49" s="128">
        <f t="shared" si="1"/>
        <v>4.0997565765897651E-2</v>
      </c>
      <c r="E49" s="128">
        <f t="shared" si="2"/>
        <v>3.238162456455377E-2</v>
      </c>
      <c r="F49" s="128">
        <f t="shared" si="3"/>
        <v>2.4710052695255995E-2</v>
      </c>
      <c r="G49" s="128"/>
      <c r="H49" s="43"/>
      <c r="I49" s="124"/>
      <c r="J49" s="124"/>
      <c r="K49" s="124"/>
      <c r="L49" s="38"/>
      <c r="M49" s="38"/>
      <c r="N49" s="74"/>
      <c r="O49" s="18"/>
      <c r="P49" s="117"/>
      <c r="Q49" s="126"/>
      <c r="R49" s="88"/>
      <c r="S49" s="88"/>
      <c r="T49" s="88"/>
      <c r="U49" s="88"/>
      <c r="V49" s="88"/>
    </row>
    <row r="50" spans="1:22" ht="12.4" customHeight="1" x14ac:dyDescent="0.2">
      <c r="A50" s="124">
        <v>26.598430633544922</v>
      </c>
      <c r="B50" s="44">
        <v>9.5263870684691943E-2</v>
      </c>
      <c r="C50" s="128">
        <f t="shared" ref="C50:C81" si="4">IF(B50-I$27&lt;0,0,B50-I$27)</f>
        <v>8.4903657622111495E-2</v>
      </c>
      <c r="D50" s="128">
        <f t="shared" si="1"/>
        <v>8.1876290040446983E-2</v>
      </c>
      <c r="E50" s="128">
        <f t="shared" ref="E50:E81" si="5">C50/$H$23</f>
        <v>7.3627614522862025E-2</v>
      </c>
      <c r="F50" s="128">
        <f t="shared" si="3"/>
        <v>4.1245989958308256E-2</v>
      </c>
      <c r="G50" s="128"/>
      <c r="H50" s="43"/>
      <c r="I50" s="124"/>
      <c r="J50" s="124"/>
      <c r="K50" s="124"/>
      <c r="L50" s="38"/>
      <c r="M50" s="38"/>
      <c r="N50" s="74"/>
      <c r="O50" s="18"/>
      <c r="P50" s="117"/>
      <c r="Q50" s="126"/>
      <c r="R50" s="88"/>
      <c r="S50" s="88"/>
      <c r="T50" s="88"/>
      <c r="U50" s="88"/>
      <c r="V50" s="88"/>
    </row>
    <row r="51" spans="1:22" ht="12.4" customHeight="1" x14ac:dyDescent="0.2">
      <c r="A51" s="124">
        <v>28.984798431396484</v>
      </c>
      <c r="B51" s="44">
        <v>0.17783128462571768</v>
      </c>
      <c r="C51" s="128">
        <f t="shared" si="4"/>
        <v>0.16747107156313723</v>
      </c>
      <c r="D51" s="128">
        <f t="shared" si="1"/>
        <v>0.1528403762479098</v>
      </c>
      <c r="E51" s="128">
        <f t="shared" si="5"/>
        <v>0.14522926156681937</v>
      </c>
      <c r="F51" s="128">
        <f t="shared" si="3"/>
        <v>7.1601647043957342E-2</v>
      </c>
      <c r="G51" s="128"/>
      <c r="H51" s="43"/>
      <c r="I51" s="124"/>
      <c r="J51" s="124"/>
      <c r="K51" s="124"/>
      <c r="L51" s="38"/>
      <c r="M51" s="38"/>
      <c r="N51" s="74"/>
      <c r="O51" s="18"/>
      <c r="P51" s="117"/>
      <c r="Q51" s="126"/>
      <c r="R51" s="88"/>
      <c r="S51" s="88"/>
      <c r="T51" s="88"/>
      <c r="U51" s="88"/>
      <c r="V51" s="88"/>
    </row>
    <row r="52" spans="1:22" ht="12.4" customHeight="1" x14ac:dyDescent="0.2">
      <c r="A52" s="124">
        <v>30.074733734130859</v>
      </c>
      <c r="B52" s="44">
        <v>0.2490923812732857</v>
      </c>
      <c r="C52" s="128">
        <f t="shared" si="4"/>
        <v>0.23873216821070525</v>
      </c>
      <c r="D52" s="128">
        <f t="shared" si="1"/>
        <v>0.21408703960287853</v>
      </c>
      <c r="E52" s="128">
        <f t="shared" si="5"/>
        <v>0.20702618176307169</v>
      </c>
      <c r="F52" s="128">
        <f t="shared" si="3"/>
        <v>6.1796920196252325E-2</v>
      </c>
      <c r="G52" s="128"/>
      <c r="H52" s="43"/>
      <c r="I52" s="124"/>
      <c r="J52" s="124"/>
      <c r="K52" s="124"/>
      <c r="L52" s="38"/>
      <c r="M52" s="38"/>
      <c r="N52" s="74"/>
      <c r="O52" s="18"/>
      <c r="P52" s="117"/>
      <c r="Q52" s="126"/>
      <c r="R52" s="88"/>
      <c r="S52" s="88"/>
      <c r="T52" s="88"/>
      <c r="U52" s="88"/>
      <c r="V52" s="88"/>
    </row>
    <row r="53" spans="1:22" ht="12.4" customHeight="1" x14ac:dyDescent="0.2">
      <c r="A53" s="124">
        <v>33.720790863037109</v>
      </c>
      <c r="B53" s="44">
        <v>0.30911025580845891</v>
      </c>
      <c r="C53" s="128">
        <f t="shared" si="4"/>
        <v>0.29875004274587846</v>
      </c>
      <c r="D53" s="128">
        <f t="shared" si="1"/>
        <v>0.2656705084220039</v>
      </c>
      <c r="E53" s="128">
        <f t="shared" si="5"/>
        <v>0.25907309063035699</v>
      </c>
      <c r="F53" s="128">
        <f t="shared" si="3"/>
        <v>5.2046908867285302E-2</v>
      </c>
      <c r="G53" s="128"/>
      <c r="H53" s="43"/>
      <c r="I53" s="124"/>
      <c r="J53" s="124"/>
      <c r="K53" s="124"/>
      <c r="L53" s="38"/>
      <c r="M53" s="38"/>
      <c r="N53" s="74"/>
      <c r="O53" s="18"/>
      <c r="P53" s="117"/>
      <c r="Q53" s="126"/>
      <c r="R53" s="88"/>
      <c r="S53" s="88"/>
      <c r="T53" s="88"/>
      <c r="U53" s="88"/>
      <c r="V53" s="88"/>
    </row>
    <row r="54" spans="1:22" ht="12.4" customHeight="1" x14ac:dyDescent="0.2">
      <c r="A54" s="124">
        <v>37.048290252685547</v>
      </c>
      <c r="B54" s="44">
        <v>0.35753788473539172</v>
      </c>
      <c r="C54" s="128">
        <f t="shared" si="4"/>
        <v>0.34717767167281127</v>
      </c>
      <c r="D54" s="128">
        <f t="shared" si="1"/>
        <v>0.3072925269637074</v>
      </c>
      <c r="E54" s="128">
        <f t="shared" si="5"/>
        <v>0.30106905281561647</v>
      </c>
      <c r="F54" s="128">
        <f t="shared" si="3"/>
        <v>4.1995962185259472E-2</v>
      </c>
      <c r="G54" s="128"/>
      <c r="H54" s="43"/>
      <c r="I54" s="124"/>
      <c r="J54" s="124"/>
      <c r="K54" s="124"/>
      <c r="L54" s="38"/>
      <c r="M54" s="38"/>
      <c r="N54" s="74"/>
      <c r="O54" s="18"/>
      <c r="P54" s="117"/>
      <c r="Q54" s="126"/>
      <c r="R54" s="88"/>
      <c r="S54" s="88"/>
      <c r="T54" s="88"/>
      <c r="U54" s="88"/>
      <c r="V54" s="88"/>
    </row>
    <row r="55" spans="1:22" ht="12.4" customHeight="1" x14ac:dyDescent="0.2">
      <c r="A55" s="124">
        <v>40.894489288330078</v>
      </c>
      <c r="B55" s="44">
        <v>0.4081761312008661</v>
      </c>
      <c r="C55" s="128">
        <f t="shared" si="4"/>
        <v>0.39781591813828565</v>
      </c>
      <c r="D55" s="128">
        <f t="shared" si="1"/>
        <v>0.35081450150607768</v>
      </c>
      <c r="E55" s="128">
        <f t="shared" si="5"/>
        <v>0.34498204072796107</v>
      </c>
      <c r="F55" s="128">
        <f t="shared" si="3"/>
        <v>4.3912987912344603E-2</v>
      </c>
      <c r="G55" s="128"/>
      <c r="H55" s="43"/>
      <c r="I55" s="124"/>
      <c r="J55" s="124"/>
      <c r="K55" s="124"/>
      <c r="L55" s="38"/>
      <c r="M55" s="38"/>
      <c r="N55" s="74"/>
      <c r="O55" s="18"/>
      <c r="P55" s="117"/>
      <c r="Q55" s="126"/>
      <c r="R55" s="88"/>
      <c r="S55" s="88"/>
      <c r="T55" s="88"/>
      <c r="U55" s="88"/>
      <c r="V55" s="88"/>
    </row>
    <row r="56" spans="1:22" ht="12.4" customHeight="1" x14ac:dyDescent="0.2">
      <c r="A56" s="124">
        <v>44.206047058105469</v>
      </c>
      <c r="B56" s="44">
        <v>0.4479327749543649</v>
      </c>
      <c r="C56" s="128">
        <f t="shared" si="4"/>
        <v>0.43757256189178445</v>
      </c>
      <c r="D56" s="128">
        <f t="shared" si="1"/>
        <v>0.38498408197347372</v>
      </c>
      <c r="E56" s="128">
        <f t="shared" si="5"/>
        <v>0.37945861008889081</v>
      </c>
      <c r="F56" s="128">
        <f t="shared" si="3"/>
        <v>3.4476569360929743E-2</v>
      </c>
      <c r="G56" s="128"/>
      <c r="H56" s="43"/>
      <c r="I56" s="124"/>
      <c r="J56" s="124"/>
      <c r="K56" s="124"/>
      <c r="L56" s="38"/>
      <c r="M56" s="38"/>
      <c r="N56" s="74"/>
      <c r="O56" s="18"/>
      <c r="P56" s="117"/>
      <c r="Q56" s="126"/>
      <c r="R56" s="88"/>
      <c r="S56" s="88"/>
      <c r="T56" s="88"/>
      <c r="U56" s="88"/>
      <c r="V56" s="88"/>
    </row>
    <row r="57" spans="1:22" ht="12.4" customHeight="1" x14ac:dyDescent="0.2">
      <c r="A57" s="124">
        <v>48.718711853027344</v>
      </c>
      <c r="B57" s="44">
        <v>0.47824394803948822</v>
      </c>
      <c r="C57" s="128">
        <f t="shared" si="4"/>
        <v>0.46788373497690777</v>
      </c>
      <c r="D57" s="128">
        <f t="shared" si="1"/>
        <v>0.41103557852874173</v>
      </c>
      <c r="E57" s="128">
        <f t="shared" si="5"/>
        <v>0.4057441604426838</v>
      </c>
      <c r="F57" s="128">
        <f t="shared" si="3"/>
        <v>2.6285550353792986E-2</v>
      </c>
      <c r="G57" s="128"/>
      <c r="H57" s="43"/>
      <c r="I57" s="38"/>
      <c r="J57" s="124"/>
      <c r="K57" s="124"/>
      <c r="L57" s="38"/>
      <c r="M57" s="38"/>
      <c r="N57" s="74"/>
      <c r="O57" s="18"/>
      <c r="P57" s="117"/>
      <c r="Q57" s="126"/>
      <c r="R57" s="88"/>
      <c r="S57" s="88"/>
      <c r="T57" s="88"/>
      <c r="U57" s="88"/>
      <c r="V57" s="88"/>
    </row>
    <row r="58" spans="1:22" ht="12.4" customHeight="1" x14ac:dyDescent="0.2">
      <c r="A58" s="124">
        <v>53.291770935058594</v>
      </c>
      <c r="B58" s="44">
        <v>0.50164037594281252</v>
      </c>
      <c r="C58" s="128">
        <f t="shared" si="4"/>
        <v>0.49128016288023207</v>
      </c>
      <c r="D58" s="128">
        <f t="shared" si="1"/>
        <v>0.431144069850319</v>
      </c>
      <c r="E58" s="128">
        <f t="shared" si="5"/>
        <v>0.4260333119718786</v>
      </c>
      <c r="F58" s="128">
        <f t="shared" si="3"/>
        <v>2.0289151529194804E-2</v>
      </c>
      <c r="G58" s="128"/>
      <c r="H58" s="43"/>
      <c r="I58" s="38"/>
      <c r="J58" s="124"/>
      <c r="K58" s="124"/>
      <c r="L58" s="38"/>
      <c r="M58" s="38"/>
      <c r="N58" s="74"/>
      <c r="O58" s="18"/>
      <c r="P58" s="117"/>
      <c r="Q58" s="126"/>
      <c r="R58" s="88"/>
      <c r="S58" s="88"/>
      <c r="T58" s="88"/>
      <c r="U58" s="88"/>
      <c r="V58" s="88"/>
    </row>
    <row r="59" spans="1:22" ht="12.4" customHeight="1" x14ac:dyDescent="0.2">
      <c r="A59" s="124">
        <v>58.842693328857422</v>
      </c>
      <c r="B59" s="44">
        <v>0.52224199228443324</v>
      </c>
      <c r="C59" s="128">
        <f t="shared" si="4"/>
        <v>0.51188177922185285</v>
      </c>
      <c r="D59" s="128">
        <f t="shared" si="1"/>
        <v>0.44885050884723454</v>
      </c>
      <c r="E59" s="128">
        <f t="shared" si="5"/>
        <v>0.44389883047874817</v>
      </c>
      <c r="F59" s="128">
        <f t="shared" si="3"/>
        <v>1.7865518506869571E-2</v>
      </c>
      <c r="G59" s="128"/>
      <c r="H59" s="43"/>
      <c r="I59" s="38"/>
      <c r="J59" s="124"/>
      <c r="K59" s="124"/>
      <c r="L59" s="38"/>
      <c r="M59" s="38"/>
      <c r="N59" s="74"/>
      <c r="O59" s="18"/>
      <c r="P59" s="117"/>
      <c r="Q59" s="126"/>
      <c r="R59" s="88"/>
      <c r="S59" s="88"/>
      <c r="T59" s="88"/>
      <c r="U59" s="88"/>
      <c r="V59" s="88"/>
    </row>
    <row r="60" spans="1:22" ht="12.4" customHeight="1" x14ac:dyDescent="0.2">
      <c r="A60" s="124">
        <v>63.940719604492187</v>
      </c>
      <c r="B60" s="44">
        <v>0.53941685125313821</v>
      </c>
      <c r="C60" s="128">
        <f t="shared" si="4"/>
        <v>0.52905663819055782</v>
      </c>
      <c r="D60" s="128">
        <f t="shared" si="1"/>
        <v>0.46361175804085386</v>
      </c>
      <c r="E60" s="128">
        <f t="shared" si="5"/>
        <v>0.45879269878840984</v>
      </c>
      <c r="F60" s="128">
        <f t="shared" si="3"/>
        <v>1.4893868309661662E-2</v>
      </c>
      <c r="G60" s="128"/>
      <c r="H60" s="43"/>
      <c r="I60" s="38"/>
      <c r="J60" s="124"/>
      <c r="K60" s="124"/>
      <c r="L60" s="38"/>
      <c r="M60" s="38"/>
      <c r="N60" s="74"/>
      <c r="O60" s="18"/>
      <c r="P60" s="117"/>
      <c r="Q60" s="126"/>
      <c r="R60" s="88"/>
      <c r="S60" s="88"/>
      <c r="T60" s="88"/>
      <c r="U60" s="88"/>
      <c r="V60" s="88"/>
    </row>
    <row r="61" spans="1:22" ht="12.4" customHeight="1" x14ac:dyDescent="0.2">
      <c r="A61" s="124">
        <v>70.383186340332031</v>
      </c>
      <c r="B61" s="44">
        <v>0.55491021907411631</v>
      </c>
      <c r="C61" s="128">
        <f t="shared" si="4"/>
        <v>0.54455000601153591</v>
      </c>
      <c r="D61" s="128">
        <f t="shared" si="1"/>
        <v>0.47692781866589806</v>
      </c>
      <c r="E61" s="128">
        <f t="shared" si="5"/>
        <v>0.47222839455856241</v>
      </c>
      <c r="F61" s="128">
        <f t="shared" si="3"/>
        <v>1.3435695770152578E-2</v>
      </c>
      <c r="G61" s="128"/>
      <c r="H61" s="43"/>
      <c r="I61" s="38"/>
      <c r="J61" s="124"/>
      <c r="K61" s="124"/>
      <c r="L61" s="38"/>
      <c r="M61" s="38"/>
      <c r="N61" s="74"/>
      <c r="O61" s="18"/>
      <c r="P61" s="117"/>
      <c r="Q61" s="126"/>
      <c r="R61" s="88"/>
      <c r="S61" s="88"/>
      <c r="T61" s="88"/>
      <c r="U61" s="88"/>
      <c r="V61" s="88"/>
    </row>
    <row r="62" spans="1:22" ht="12.4" customHeight="1" x14ac:dyDescent="0.2">
      <c r="A62" s="124">
        <v>76.871932983398438</v>
      </c>
      <c r="B62" s="44">
        <v>0.56833204991825048</v>
      </c>
      <c r="C62" s="128">
        <f t="shared" si="4"/>
        <v>0.55797183685567009</v>
      </c>
      <c r="D62" s="128">
        <f t="shared" si="1"/>
        <v>0.48846345864325558</v>
      </c>
      <c r="E62" s="128">
        <f t="shared" si="5"/>
        <v>0.48386767389304436</v>
      </c>
      <c r="F62" s="128">
        <f t="shared" si="3"/>
        <v>1.1639279334481945E-2</v>
      </c>
      <c r="G62" s="128"/>
      <c r="H62" s="43"/>
      <c r="I62" s="38"/>
      <c r="J62" s="124"/>
      <c r="K62" s="124"/>
      <c r="L62" s="38"/>
      <c r="M62" s="38"/>
      <c r="N62" s="74"/>
      <c r="O62" s="18"/>
      <c r="P62" s="117"/>
      <c r="Q62" s="126"/>
      <c r="R62" s="88"/>
      <c r="S62" s="88"/>
      <c r="T62" s="88"/>
      <c r="U62" s="88"/>
      <c r="V62" s="88"/>
    </row>
    <row r="63" spans="1:22" ht="12.4" customHeight="1" x14ac:dyDescent="0.2">
      <c r="A63" s="124">
        <v>84.374626159667969</v>
      </c>
      <c r="B63" s="44">
        <v>0.57963455223746718</v>
      </c>
      <c r="C63" s="128">
        <f t="shared" si="4"/>
        <v>0.56927433917488679</v>
      </c>
      <c r="D63" s="128">
        <f t="shared" si="1"/>
        <v>0.49817760264580147</v>
      </c>
      <c r="E63" s="128">
        <f t="shared" si="5"/>
        <v>0.49366909243271301</v>
      </c>
      <c r="F63" s="128">
        <f t="shared" si="3"/>
        <v>9.8014185396686493E-3</v>
      </c>
      <c r="G63" s="128"/>
      <c r="H63" s="43"/>
      <c r="I63" s="38"/>
      <c r="J63" s="124"/>
      <c r="K63" s="124"/>
      <c r="L63" s="38"/>
      <c r="M63" s="38"/>
      <c r="N63" s="74"/>
      <c r="O63" s="18"/>
      <c r="P63" s="117"/>
      <c r="Q63" s="126"/>
      <c r="R63" s="88"/>
      <c r="S63" s="88"/>
      <c r="T63" s="88"/>
      <c r="U63" s="88"/>
      <c r="V63" s="88"/>
    </row>
    <row r="64" spans="1:22" x14ac:dyDescent="0.2">
      <c r="A64" s="124">
        <v>92.651321411132813</v>
      </c>
      <c r="B64" s="44">
        <v>0.59057392626337823</v>
      </c>
      <c r="C64" s="128">
        <f t="shared" si="4"/>
        <v>0.58021371320079784</v>
      </c>
      <c r="D64" s="128">
        <f t="shared" si="1"/>
        <v>0.50757964934166755</v>
      </c>
      <c r="E64" s="128">
        <f t="shared" si="5"/>
        <v>0.50315560969779993</v>
      </c>
      <c r="F64" s="128">
        <f t="shared" si="3"/>
        <v>9.4865172650869245E-3</v>
      </c>
      <c r="G64" s="128"/>
      <c r="H64" s="43"/>
      <c r="I64" s="38"/>
      <c r="J64" s="124"/>
      <c r="K64" s="124"/>
      <c r="L64" s="38"/>
      <c r="M64" s="38"/>
      <c r="N64" s="74"/>
      <c r="O64" s="18"/>
      <c r="P64" s="117"/>
      <c r="Q64" s="126"/>
      <c r="R64" s="88"/>
      <c r="S64" s="88"/>
      <c r="T64" s="88"/>
      <c r="U64" s="88"/>
      <c r="V64" s="88"/>
    </row>
    <row r="65" spans="1:22" x14ac:dyDescent="0.2">
      <c r="A65" s="124">
        <v>101.14798736572266</v>
      </c>
      <c r="B65" s="44">
        <v>0.60049110984884324</v>
      </c>
      <c r="C65" s="128">
        <f t="shared" si="4"/>
        <v>0.59013089678626285</v>
      </c>
      <c r="D65" s="128">
        <f t="shared" si="1"/>
        <v>0.51610315561736175</v>
      </c>
      <c r="E65" s="128">
        <f t="shared" si="5"/>
        <v>0.51175569349434191</v>
      </c>
      <c r="F65" s="128">
        <f t="shared" si="3"/>
        <v>8.6000837965419796E-3</v>
      </c>
      <c r="G65" s="128"/>
      <c r="H65" s="43"/>
      <c r="I65" s="38"/>
      <c r="J65" s="124"/>
      <c r="K65" s="124"/>
      <c r="L65" s="38"/>
      <c r="M65" s="38"/>
      <c r="N65" s="74"/>
      <c r="O65" s="18"/>
      <c r="P65" s="117"/>
      <c r="Q65" s="126"/>
      <c r="R65" s="88"/>
      <c r="S65" s="88"/>
      <c r="T65" s="88"/>
      <c r="U65" s="88"/>
      <c r="V65" s="88"/>
    </row>
    <row r="66" spans="1:22" x14ac:dyDescent="0.2">
      <c r="A66" s="124">
        <v>110.97987365722656</v>
      </c>
      <c r="B66" s="44">
        <v>0.61114282010577736</v>
      </c>
      <c r="C66" s="128">
        <f t="shared" si="4"/>
        <v>0.60078260704319697</v>
      </c>
      <c r="D66" s="128">
        <f t="shared" si="1"/>
        <v>0.52525796438332228</v>
      </c>
      <c r="E66" s="128">
        <f t="shared" si="5"/>
        <v>0.52099275157607194</v>
      </c>
      <c r="F66" s="128">
        <f t="shared" si="3"/>
        <v>9.2370580817300318E-3</v>
      </c>
      <c r="G66" s="128"/>
      <c r="H66" s="43"/>
      <c r="I66" s="38"/>
      <c r="J66" s="124"/>
      <c r="K66" s="124"/>
      <c r="L66" s="38"/>
      <c r="M66" s="38"/>
      <c r="N66" s="74"/>
      <c r="O66" s="18"/>
      <c r="P66" s="117"/>
      <c r="Q66" s="126"/>
      <c r="R66" s="88"/>
      <c r="S66" s="88"/>
      <c r="T66" s="88"/>
      <c r="U66" s="88"/>
      <c r="V66" s="88"/>
    </row>
    <row r="67" spans="1:22" x14ac:dyDescent="0.2">
      <c r="A67" s="124">
        <v>121.00737762451172</v>
      </c>
      <c r="B67" s="44">
        <v>0.61982557424612461</v>
      </c>
      <c r="C67" s="128">
        <f t="shared" si="4"/>
        <v>0.60946536118354422</v>
      </c>
      <c r="D67" s="128">
        <f t="shared" si="1"/>
        <v>0.5327205175132278</v>
      </c>
      <c r="E67" s="128">
        <f t="shared" si="5"/>
        <v>0.52852235033243666</v>
      </c>
      <c r="F67" s="128">
        <f t="shared" si="3"/>
        <v>7.5295987563647193E-3</v>
      </c>
      <c r="G67" s="128"/>
      <c r="H67" s="43"/>
      <c r="I67" s="38"/>
      <c r="J67" s="124"/>
      <c r="K67" s="38"/>
      <c r="L67" s="38"/>
      <c r="M67" s="38"/>
      <c r="N67" s="74"/>
      <c r="O67" s="18"/>
      <c r="P67" s="117"/>
      <c r="Q67" s="126"/>
      <c r="R67" s="88"/>
      <c r="S67" s="88"/>
      <c r="T67" s="88"/>
      <c r="U67" s="88"/>
      <c r="V67" s="88"/>
    </row>
    <row r="68" spans="1:22" x14ac:dyDescent="0.2">
      <c r="A68" s="124">
        <v>132.82858276367187</v>
      </c>
      <c r="B68" s="44">
        <v>0.62978482393629964</v>
      </c>
      <c r="C68" s="128">
        <f t="shared" si="4"/>
        <v>0.61942461087371925</v>
      </c>
      <c r="D68" s="128">
        <f t="shared" si="1"/>
        <v>0.54128017827818808</v>
      </c>
      <c r="E68" s="128">
        <f t="shared" si="5"/>
        <v>0.53715891344010391</v>
      </c>
      <c r="F68" s="128">
        <f t="shared" si="3"/>
        <v>8.63656310766725E-3</v>
      </c>
      <c r="G68" s="128"/>
      <c r="H68" s="43"/>
      <c r="I68" s="38"/>
      <c r="J68" s="124"/>
      <c r="K68" s="38"/>
      <c r="L68" s="38"/>
      <c r="M68" s="38"/>
      <c r="N68" s="74"/>
      <c r="O68" s="18"/>
      <c r="P68" s="117"/>
      <c r="Q68" s="88"/>
      <c r="R68" s="88"/>
      <c r="S68" s="88"/>
      <c r="T68" s="88"/>
      <c r="U68" s="88"/>
      <c r="V68" s="88"/>
    </row>
    <row r="69" spans="1:22" x14ac:dyDescent="0.2">
      <c r="A69" s="124">
        <v>144.93699645996094</v>
      </c>
      <c r="B69" s="44">
        <v>0.63828018908657258</v>
      </c>
      <c r="C69" s="128">
        <f t="shared" si="4"/>
        <v>0.62791997602399219</v>
      </c>
      <c r="D69" s="128">
        <f t="shared" si="1"/>
        <v>0.54858167648568235</v>
      </c>
      <c r="E69" s="128">
        <f t="shared" si="5"/>
        <v>0.54452601031241055</v>
      </c>
      <c r="F69" s="128">
        <f t="shared" si="3"/>
        <v>7.3670968723066332E-3</v>
      </c>
      <c r="G69" s="128"/>
      <c r="H69" s="43"/>
      <c r="I69" s="38"/>
      <c r="J69" s="33"/>
      <c r="K69" s="38"/>
      <c r="L69" s="38"/>
      <c r="M69" s="33"/>
      <c r="N69" s="74"/>
      <c r="O69" s="18"/>
      <c r="P69" s="117"/>
      <c r="Q69" s="88"/>
      <c r="R69" s="88"/>
      <c r="S69" s="88"/>
      <c r="T69" s="88"/>
      <c r="U69" s="88"/>
      <c r="V69" s="88"/>
    </row>
    <row r="70" spans="1:22" x14ac:dyDescent="0.2">
      <c r="A70" s="124">
        <v>158.42880249023437</v>
      </c>
      <c r="B70" s="44">
        <v>0.64705391416035707</v>
      </c>
      <c r="C70" s="128">
        <f t="shared" si="4"/>
        <v>0.63669370109777668</v>
      </c>
      <c r="D70" s="128">
        <f t="shared" si="1"/>
        <v>0.55612241626156211</v>
      </c>
      <c r="E70" s="128">
        <f t="shared" si="5"/>
        <v>0.55213449816504623</v>
      </c>
      <c r="F70" s="128">
        <f t="shared" si="3"/>
        <v>7.6084878526356814E-3</v>
      </c>
      <c r="G70" s="128"/>
      <c r="H70" s="43"/>
      <c r="I70" s="38"/>
      <c r="J70" s="33"/>
      <c r="K70" s="38"/>
      <c r="L70" s="38"/>
      <c r="M70" s="33"/>
      <c r="N70" s="74"/>
      <c r="O70" s="18"/>
      <c r="P70" s="117"/>
      <c r="Q70" s="88"/>
      <c r="R70" s="88"/>
      <c r="S70" s="88"/>
      <c r="T70" s="88"/>
      <c r="U70" s="88"/>
      <c r="V70" s="88"/>
    </row>
    <row r="71" spans="1:22" x14ac:dyDescent="0.2">
      <c r="A71" s="124">
        <v>174.18013000488281</v>
      </c>
      <c r="B71" s="44">
        <v>0.65576263159595549</v>
      </c>
      <c r="C71" s="128">
        <f t="shared" si="4"/>
        <v>0.6454024185333751</v>
      </c>
      <c r="D71" s="128">
        <f t="shared" si="1"/>
        <v>0.56360728402425664</v>
      </c>
      <c r="E71" s="128">
        <f t="shared" si="5"/>
        <v>0.55968661203498837</v>
      </c>
      <c r="F71" s="128">
        <f t="shared" si="3"/>
        <v>7.5521138699421453E-3</v>
      </c>
      <c r="G71" s="128"/>
      <c r="H71" s="43"/>
      <c r="I71" s="38"/>
      <c r="J71" s="33"/>
      <c r="K71" s="38"/>
      <c r="L71" s="38"/>
      <c r="M71" s="33"/>
      <c r="N71" s="74"/>
      <c r="O71" s="18"/>
      <c r="P71" s="117"/>
      <c r="Q71" s="88"/>
      <c r="R71" s="88"/>
      <c r="S71" s="88"/>
      <c r="T71" s="88"/>
      <c r="U71" s="88"/>
      <c r="V71" s="88"/>
    </row>
    <row r="72" spans="1:22" x14ac:dyDescent="0.2">
      <c r="A72" s="124">
        <v>189.92681884765625</v>
      </c>
      <c r="B72" s="44">
        <v>0.66439087474428238</v>
      </c>
      <c r="C72" s="128">
        <f t="shared" si="4"/>
        <v>0.65403066168170199</v>
      </c>
      <c r="D72" s="128">
        <f t="shared" si="1"/>
        <v>0.57102298667705087</v>
      </c>
      <c r="E72" s="128">
        <f t="shared" si="5"/>
        <v>0.56716893939669077</v>
      </c>
      <c r="F72" s="128">
        <f t="shared" si="3"/>
        <v>7.4823273617024011E-3</v>
      </c>
      <c r="G72" s="128"/>
      <c r="H72" s="43"/>
      <c r="I72" s="38"/>
      <c r="J72" s="33"/>
      <c r="K72" s="38"/>
      <c r="L72" s="38"/>
      <c r="M72" s="33"/>
      <c r="N72" s="74"/>
      <c r="O72" s="18"/>
      <c r="P72" s="117"/>
      <c r="Q72" s="88"/>
      <c r="R72" s="88"/>
      <c r="S72" s="88"/>
      <c r="T72" s="88"/>
      <c r="U72" s="88"/>
      <c r="V72" s="88"/>
    </row>
    <row r="73" spans="1:22" x14ac:dyDescent="0.2">
      <c r="A73" s="124">
        <v>207.84660339355469</v>
      </c>
      <c r="B73" s="44">
        <v>0.67364112369798246</v>
      </c>
      <c r="C73" s="128">
        <f t="shared" si="4"/>
        <v>0.66328091063540207</v>
      </c>
      <c r="D73" s="128">
        <f t="shared" si="1"/>
        <v>0.57897328368719736</v>
      </c>
      <c r="E73" s="128">
        <f t="shared" si="5"/>
        <v>0.57519066405824604</v>
      </c>
      <c r="F73" s="128">
        <f t="shared" si="3"/>
        <v>8.0217246615552629E-3</v>
      </c>
      <c r="G73" s="128"/>
      <c r="H73" s="43"/>
      <c r="I73" s="38"/>
      <c r="J73" s="33"/>
      <c r="K73" s="38"/>
      <c r="L73" s="38"/>
      <c r="M73" s="33"/>
      <c r="N73" s="74"/>
      <c r="O73" s="18"/>
      <c r="P73" s="117"/>
      <c r="Q73" s="88"/>
      <c r="R73" s="88"/>
      <c r="S73" s="88"/>
      <c r="T73" s="88"/>
      <c r="U73" s="88"/>
      <c r="V73" s="88"/>
    </row>
    <row r="74" spans="1:22" x14ac:dyDescent="0.2">
      <c r="A74" s="124">
        <v>228.42047119140625</v>
      </c>
      <c r="B74" s="44">
        <v>0.68315287432529148</v>
      </c>
      <c r="C74" s="128">
        <f t="shared" si="4"/>
        <v>0.67279266126271109</v>
      </c>
      <c r="D74" s="128">
        <f t="shared" si="1"/>
        <v>0.58714833313203485</v>
      </c>
      <c r="E74" s="128">
        <f t="shared" si="5"/>
        <v>0.58343916039208032</v>
      </c>
      <c r="F74" s="128">
        <f t="shared" si="3"/>
        <v>8.2484963338342876E-3</v>
      </c>
      <c r="G74" s="128"/>
      <c r="H74" s="43"/>
      <c r="I74" s="38"/>
      <c r="J74" s="33"/>
      <c r="K74" s="38"/>
      <c r="L74" s="33"/>
      <c r="M74" s="33"/>
      <c r="N74" s="74"/>
      <c r="O74" s="18"/>
      <c r="P74" s="117"/>
      <c r="Q74" s="88"/>
      <c r="R74" s="88"/>
      <c r="S74" s="88"/>
      <c r="T74" s="88"/>
      <c r="U74" s="88"/>
      <c r="V74" s="88"/>
    </row>
    <row r="75" spans="1:22" x14ac:dyDescent="0.2">
      <c r="A75" s="124">
        <v>250.49128723144531</v>
      </c>
      <c r="B75" s="44">
        <v>0.69296250704757989</v>
      </c>
      <c r="C75" s="128">
        <f t="shared" si="4"/>
        <v>0.6826022939849995</v>
      </c>
      <c r="D75" s="128">
        <f t="shared" si="1"/>
        <v>0.59557940283545607</v>
      </c>
      <c r="E75" s="128">
        <f t="shared" si="5"/>
        <v>0.59194597714080188</v>
      </c>
      <c r="F75" s="128">
        <f t="shared" si="3"/>
        <v>8.5068167487215574E-3</v>
      </c>
      <c r="G75" s="128"/>
      <c r="H75" s="43"/>
      <c r="I75" s="38"/>
      <c r="J75" s="33"/>
      <c r="K75" s="38"/>
      <c r="L75" s="33"/>
      <c r="M75" s="33"/>
      <c r="N75" s="74"/>
      <c r="O75" s="18"/>
      <c r="P75" s="117"/>
      <c r="Q75" s="88"/>
      <c r="R75" s="88"/>
      <c r="S75" s="88"/>
      <c r="T75" s="88"/>
      <c r="U75" s="88"/>
      <c r="V75" s="88"/>
    </row>
    <row r="76" spans="1:22" x14ac:dyDescent="0.2">
      <c r="A76" s="124">
        <v>272.59811401367187</v>
      </c>
      <c r="B76" s="44">
        <v>0.70229545684985939</v>
      </c>
      <c r="C76" s="128">
        <f t="shared" si="4"/>
        <v>0.691935243787279</v>
      </c>
      <c r="D76" s="128">
        <f t="shared" si="1"/>
        <v>0.6036007786146701</v>
      </c>
      <c r="E76" s="128">
        <f t="shared" si="5"/>
        <v>0.6000394191626035</v>
      </c>
      <c r="F76" s="128">
        <f t="shared" si="3"/>
        <v>8.0934420218016223E-3</v>
      </c>
      <c r="G76" s="128"/>
      <c r="H76" s="43"/>
      <c r="I76" s="38"/>
      <c r="J76" s="33"/>
      <c r="K76" s="38"/>
      <c r="L76" s="33"/>
      <c r="M76" s="33"/>
      <c r="N76" s="74"/>
      <c r="O76" s="18"/>
      <c r="P76" s="117"/>
      <c r="Q76" s="88"/>
      <c r="R76" s="88"/>
      <c r="S76" s="88"/>
      <c r="T76" s="88"/>
      <c r="U76" s="88"/>
      <c r="V76" s="88"/>
    </row>
    <row r="77" spans="1:22" x14ac:dyDescent="0.2">
      <c r="A77" s="124">
        <v>299.16232299804687</v>
      </c>
      <c r="B77" s="44">
        <v>0.7125271024600428</v>
      </c>
      <c r="C77" s="128">
        <f t="shared" si="4"/>
        <v>0.70216688939746241</v>
      </c>
      <c r="D77" s="128">
        <f t="shared" si="1"/>
        <v>0.61239455507524654</v>
      </c>
      <c r="E77" s="128">
        <f t="shared" si="5"/>
        <v>0.60891220132558221</v>
      </c>
      <c r="F77" s="128">
        <f t="shared" si="3"/>
        <v>8.8727821629787096E-3</v>
      </c>
      <c r="G77" s="128"/>
      <c r="H77" s="43"/>
      <c r="I77" s="38"/>
      <c r="J77" s="33"/>
      <c r="K77" s="38"/>
      <c r="L77" s="33"/>
      <c r="M77" s="33"/>
      <c r="N77" s="74"/>
      <c r="O77" s="18"/>
      <c r="P77" s="117"/>
      <c r="Q77" s="88"/>
      <c r="R77" s="88"/>
      <c r="S77" s="88"/>
      <c r="T77" s="88"/>
      <c r="U77" s="88"/>
      <c r="V77" s="88"/>
    </row>
    <row r="78" spans="1:22" x14ac:dyDescent="0.2">
      <c r="A78" s="124">
        <v>326.7666015625</v>
      </c>
      <c r="B78" s="44">
        <v>0.72302235702507323</v>
      </c>
      <c r="C78" s="128">
        <f t="shared" si="4"/>
        <v>0.71266214396249283</v>
      </c>
      <c r="D78" s="128">
        <f t="shared" si="1"/>
        <v>0.62141489511222603</v>
      </c>
      <c r="E78" s="128">
        <f t="shared" si="5"/>
        <v>0.61801358257434624</v>
      </c>
      <c r="F78" s="128">
        <f t="shared" si="3"/>
        <v>9.1013812487640289E-3</v>
      </c>
      <c r="G78" s="128"/>
      <c r="H78" s="43"/>
      <c r="I78" s="38"/>
      <c r="J78" s="33"/>
      <c r="K78" s="38"/>
      <c r="L78" s="33"/>
      <c r="M78" s="33"/>
      <c r="N78" s="74"/>
      <c r="O78" s="18"/>
      <c r="P78" s="117"/>
      <c r="Q78" s="88"/>
      <c r="R78" s="88"/>
      <c r="S78" s="88"/>
      <c r="T78" s="88"/>
      <c r="U78" s="88"/>
      <c r="V78" s="88"/>
    </row>
    <row r="79" spans="1:22" x14ac:dyDescent="0.2">
      <c r="A79" s="124">
        <v>357.83120727539062</v>
      </c>
      <c r="B79" s="44">
        <v>0.73377803974308198</v>
      </c>
      <c r="C79" s="128">
        <f t="shared" si="4"/>
        <v>0.72341782668050159</v>
      </c>
      <c r="D79" s="128">
        <f t="shared" si="1"/>
        <v>0.63065906492679791</v>
      </c>
      <c r="E79" s="128">
        <f t="shared" si="5"/>
        <v>0.62734080454888597</v>
      </c>
      <c r="F79" s="128">
        <f t="shared" si="3"/>
        <v>9.3272219745397233E-3</v>
      </c>
      <c r="G79" s="128"/>
      <c r="H79" s="43"/>
      <c r="I79" s="38"/>
      <c r="J79" s="33"/>
      <c r="K79" s="38"/>
      <c r="L79" s="33"/>
      <c r="M79" s="33"/>
      <c r="N79" s="74"/>
      <c r="O79" s="18"/>
      <c r="P79" s="117"/>
      <c r="Q79" s="88"/>
      <c r="R79" s="88"/>
      <c r="S79" s="88"/>
      <c r="T79" s="88"/>
      <c r="U79" s="88"/>
      <c r="V79" s="88"/>
    </row>
    <row r="80" spans="1:22" x14ac:dyDescent="0.2">
      <c r="A80" s="124">
        <v>392.57015991210937</v>
      </c>
      <c r="B80" s="44">
        <v>0.74526836841263</v>
      </c>
      <c r="C80" s="128">
        <f t="shared" si="4"/>
        <v>0.73490815535004961</v>
      </c>
      <c r="D80" s="128">
        <f t="shared" si="1"/>
        <v>0.64053463974909142</v>
      </c>
      <c r="E80" s="128">
        <f t="shared" si="5"/>
        <v>0.63730510424711417</v>
      </c>
      <c r="F80" s="128">
        <f t="shared" si="3"/>
        <v>9.9642996982282073E-3</v>
      </c>
      <c r="G80" s="128"/>
      <c r="H80" s="43"/>
      <c r="I80" s="38"/>
      <c r="J80" s="33"/>
      <c r="K80" s="38"/>
      <c r="L80" s="33"/>
      <c r="M80" s="33"/>
      <c r="N80" s="74"/>
      <c r="O80" s="18"/>
      <c r="P80" s="117"/>
      <c r="Q80" s="88"/>
      <c r="R80" s="88"/>
      <c r="S80" s="88"/>
      <c r="T80" s="88"/>
      <c r="U80" s="88"/>
      <c r="V80" s="88"/>
    </row>
    <row r="81" spans="1:22" x14ac:dyDescent="0.2">
      <c r="A81" s="124">
        <v>428.9744873046875</v>
      </c>
      <c r="B81" s="44">
        <v>0.75642240680463735</v>
      </c>
      <c r="C81" s="128">
        <f t="shared" si="4"/>
        <v>0.74606219374205696</v>
      </c>
      <c r="D81" s="128">
        <f t="shared" si="1"/>
        <v>0.65012118369216709</v>
      </c>
      <c r="E81" s="128">
        <f t="shared" si="5"/>
        <v>0.64697777633334053</v>
      </c>
      <c r="F81" s="128">
        <f t="shared" si="3"/>
        <v>9.6726720862263527E-3</v>
      </c>
      <c r="G81" s="128"/>
      <c r="H81" s="43"/>
      <c r="I81" s="38"/>
      <c r="J81" s="33"/>
      <c r="K81" s="38"/>
      <c r="L81" s="33"/>
      <c r="M81" s="33"/>
      <c r="N81" s="74"/>
      <c r="O81" s="18"/>
      <c r="P81" s="117"/>
      <c r="Q81" s="88"/>
      <c r="R81" s="88"/>
      <c r="S81" s="88"/>
      <c r="T81" s="88"/>
      <c r="U81" s="88"/>
      <c r="V81" s="88"/>
    </row>
    <row r="82" spans="1:22" x14ac:dyDescent="0.2">
      <c r="A82" s="124">
        <v>468.98202514648437</v>
      </c>
      <c r="B82" s="44">
        <v>0.7678944458634418</v>
      </c>
      <c r="C82" s="128">
        <f t="shared" ref="C82:C113" si="6">IF(B82-I$27&lt;0,0,B82-I$27)</f>
        <v>0.75753423280086141</v>
      </c>
      <c r="D82" s="128">
        <f t="shared" si="1"/>
        <v>0.65998103917130146</v>
      </c>
      <c r="E82" s="128">
        <f t="shared" ref="E82:E113" si="7">C82/$H$23</f>
        <v>0.6569262154615142</v>
      </c>
      <c r="F82" s="128">
        <f t="shared" si="3"/>
        <v>9.9484391281736695E-3</v>
      </c>
      <c r="G82" s="128"/>
      <c r="H82" s="43"/>
      <c r="I82" s="38"/>
      <c r="J82" s="33"/>
      <c r="K82" s="38"/>
      <c r="L82" s="33"/>
      <c r="M82" s="33"/>
      <c r="N82" s="74"/>
      <c r="O82" s="18"/>
      <c r="P82" s="117"/>
      <c r="Q82" s="88"/>
      <c r="R82" s="88"/>
      <c r="S82" s="88"/>
      <c r="T82" s="88"/>
      <c r="U82" s="88"/>
      <c r="V82" s="88"/>
    </row>
    <row r="83" spans="1:22" x14ac:dyDescent="0.2">
      <c r="A83" s="124">
        <v>513.66796875</v>
      </c>
      <c r="B83" s="44">
        <v>0.77906868234731375</v>
      </c>
      <c r="C83" s="128">
        <f t="shared" si="6"/>
        <v>0.76870846928473335</v>
      </c>
      <c r="D83" s="128">
        <f t="shared" si="1"/>
        <v>0.66958494273682245</v>
      </c>
      <c r="E83" s="128">
        <f t="shared" si="7"/>
        <v>0.66661640313380077</v>
      </c>
      <c r="F83" s="128">
        <f t="shared" si="3"/>
        <v>9.6901876722865765E-3</v>
      </c>
      <c r="G83" s="128"/>
      <c r="H83" s="43"/>
      <c r="I83" s="33"/>
      <c r="J83" s="33"/>
      <c r="K83" s="38"/>
      <c r="L83" s="33"/>
      <c r="M83" s="33"/>
      <c r="N83" s="74"/>
      <c r="O83" s="18"/>
      <c r="P83" s="117"/>
      <c r="Q83" s="88"/>
      <c r="R83" s="88"/>
      <c r="S83" s="88"/>
      <c r="T83" s="88"/>
      <c r="U83" s="88"/>
      <c r="V83" s="88"/>
    </row>
    <row r="84" spans="1:22" x14ac:dyDescent="0.2">
      <c r="A84" s="124">
        <v>562.13568115234375</v>
      </c>
      <c r="B84" s="44">
        <v>0.79079017579265054</v>
      </c>
      <c r="C84" s="128">
        <f t="shared" si="6"/>
        <v>0.78042996273007015</v>
      </c>
      <c r="D84" s="128">
        <f t="shared" si="1"/>
        <v>0.67965919638765393</v>
      </c>
      <c r="E84" s="128">
        <f t="shared" si="7"/>
        <v>0.67678116664571752</v>
      </c>
      <c r="F84" s="128">
        <f t="shared" si="3"/>
        <v>1.0164763511916752E-2</v>
      </c>
      <c r="G84" s="128"/>
      <c r="H84" s="43"/>
      <c r="I84" s="33"/>
      <c r="J84" s="33"/>
      <c r="K84" s="38"/>
      <c r="L84" s="33"/>
      <c r="M84" s="33"/>
      <c r="N84" s="74"/>
      <c r="O84" s="18"/>
      <c r="P84" s="117"/>
      <c r="Q84" s="88"/>
      <c r="R84" s="88"/>
      <c r="S84" s="88"/>
      <c r="T84" s="88"/>
      <c r="U84" s="88"/>
      <c r="V84" s="88"/>
    </row>
    <row r="85" spans="1:22" x14ac:dyDescent="0.2">
      <c r="A85" s="124">
        <v>613.5841064453125</v>
      </c>
      <c r="B85" s="44">
        <v>0.80245004120178642</v>
      </c>
      <c r="C85" s="128">
        <f t="shared" si="6"/>
        <v>0.79208982813920603</v>
      </c>
      <c r="D85" s="128">
        <f t="shared" si="1"/>
        <v>0.68968048268653614</v>
      </c>
      <c r="E85" s="128">
        <f t="shared" si="7"/>
        <v>0.68689248693245075</v>
      </c>
      <c r="F85" s="128">
        <f t="shared" si="3"/>
        <v>1.0111320286733227E-2</v>
      </c>
      <c r="G85" s="128"/>
      <c r="H85" s="43"/>
      <c r="I85" s="33"/>
      <c r="J85" s="33"/>
      <c r="K85" s="38"/>
      <c r="L85" s="33"/>
      <c r="M85" s="33"/>
      <c r="N85" s="74"/>
      <c r="O85" s="18"/>
      <c r="P85" s="117"/>
      <c r="Q85" s="88"/>
      <c r="R85" s="88"/>
      <c r="S85" s="88"/>
      <c r="T85" s="88"/>
      <c r="U85" s="88"/>
      <c r="V85" s="88"/>
    </row>
    <row r="86" spans="1:22" x14ac:dyDescent="0.2">
      <c r="A86" s="124">
        <v>671.5364990234375</v>
      </c>
      <c r="B86" s="44">
        <v>0.81442719159729904</v>
      </c>
      <c r="C86" s="128">
        <f t="shared" si="6"/>
        <v>0.80406697853471865</v>
      </c>
      <c r="D86" s="128">
        <f t="shared" si="1"/>
        <v>0.69997446541674468</v>
      </c>
      <c r="E86" s="128">
        <f t="shared" si="7"/>
        <v>0.69727895363012904</v>
      </c>
      <c r="F86" s="128">
        <f t="shared" si="3"/>
        <v>1.0386466697678287E-2</v>
      </c>
      <c r="G86" s="128"/>
      <c r="H86" s="43"/>
      <c r="I86" s="33"/>
      <c r="J86" s="33"/>
      <c r="K86" s="38"/>
      <c r="L86" s="33"/>
      <c r="M86" s="33"/>
      <c r="N86" s="74"/>
      <c r="O86" s="18"/>
      <c r="P86" s="117"/>
      <c r="Q86" s="88"/>
      <c r="R86" s="88"/>
      <c r="S86" s="88"/>
      <c r="T86" s="88"/>
      <c r="U86" s="88"/>
      <c r="V86" s="88"/>
    </row>
    <row r="87" spans="1:22" x14ac:dyDescent="0.2">
      <c r="A87" s="124">
        <v>735.729736328125</v>
      </c>
      <c r="B87" s="44">
        <v>0.82634502003796517</v>
      </c>
      <c r="C87" s="128">
        <f t="shared" si="6"/>
        <v>0.81598480697538478</v>
      </c>
      <c r="D87" s="128">
        <f t="shared" si="1"/>
        <v>0.71021746279914133</v>
      </c>
      <c r="E87" s="128">
        <f t="shared" si="7"/>
        <v>0.7076139769136307</v>
      </c>
      <c r="F87" s="128">
        <f t="shared" si="3"/>
        <v>1.0335023283501665E-2</v>
      </c>
      <c r="G87" s="128"/>
      <c r="H87" s="43"/>
      <c r="I87" s="33"/>
      <c r="J87" s="33"/>
      <c r="K87" s="38"/>
      <c r="L87" s="33"/>
      <c r="M87" s="33"/>
      <c r="N87" s="74"/>
      <c r="O87" s="18"/>
      <c r="P87" s="117"/>
      <c r="Q87" s="88"/>
      <c r="R87" s="88"/>
      <c r="S87" s="88"/>
      <c r="T87" s="88"/>
      <c r="U87" s="88"/>
      <c r="V87" s="88"/>
    </row>
    <row r="88" spans="1:22" x14ac:dyDescent="0.2">
      <c r="A88" s="124">
        <v>804.86199951171875</v>
      </c>
      <c r="B88" s="44">
        <v>0.83869758457400023</v>
      </c>
      <c r="C88" s="128">
        <f t="shared" si="6"/>
        <v>0.82833737151141984</v>
      </c>
      <c r="D88" s="128">
        <f t="shared" si="1"/>
        <v>0.7208341021339344</v>
      </c>
      <c r="E88" s="128">
        <f t="shared" si="7"/>
        <v>0.71832599905142736</v>
      </c>
      <c r="F88" s="128">
        <f t="shared" si="3"/>
        <v>1.0712022137796651E-2</v>
      </c>
      <c r="G88" s="128"/>
      <c r="H88" s="43"/>
      <c r="I88" s="33"/>
      <c r="J88" s="33"/>
      <c r="K88" s="38"/>
      <c r="L88" s="33"/>
      <c r="M88" s="33"/>
      <c r="N88" s="74"/>
      <c r="O88" s="18"/>
      <c r="P88" s="117"/>
      <c r="Q88" s="88"/>
      <c r="R88" s="88"/>
      <c r="S88" s="88"/>
      <c r="T88" s="88"/>
      <c r="U88" s="88"/>
      <c r="V88" s="88"/>
    </row>
    <row r="89" spans="1:22" x14ac:dyDescent="0.2">
      <c r="A89" s="124">
        <v>879.226318359375</v>
      </c>
      <c r="B89" s="44">
        <v>0.85102152189321933</v>
      </c>
      <c r="C89" s="128">
        <f t="shared" si="6"/>
        <v>0.84066130883063894</v>
      </c>
      <c r="D89" s="128">
        <f t="shared" si="1"/>
        <v>0.73142613727943495</v>
      </c>
      <c r="E89" s="128">
        <f t="shared" si="7"/>
        <v>0.72901319594913871</v>
      </c>
      <c r="F89" s="128">
        <f t="shared" si="3"/>
        <v>1.068719689771136E-2</v>
      </c>
      <c r="G89" s="128"/>
      <c r="H89" s="43"/>
      <c r="I89" s="33"/>
      <c r="J89" s="33"/>
      <c r="K89" s="38"/>
      <c r="L89" s="33"/>
      <c r="M89" s="33"/>
      <c r="N89" s="74"/>
      <c r="O89" s="18"/>
      <c r="P89" s="117"/>
      <c r="Q89" s="88"/>
      <c r="R89" s="88"/>
      <c r="S89" s="88"/>
      <c r="T89" s="88"/>
      <c r="U89" s="88"/>
      <c r="V89" s="88"/>
    </row>
    <row r="90" spans="1:22" x14ac:dyDescent="0.2">
      <c r="A90" s="124">
        <v>961.59515380859375</v>
      </c>
      <c r="B90" s="44">
        <v>0.86332629488118118</v>
      </c>
      <c r="C90" s="128">
        <f t="shared" si="6"/>
        <v>0.85296608181860079</v>
      </c>
      <c r="D90" s="128">
        <f t="shared" si="1"/>
        <v>0.74200170128710352</v>
      </c>
      <c r="E90" s="128">
        <f t="shared" si="7"/>
        <v>0.73968377372779304</v>
      </c>
      <c r="F90" s="128">
        <f t="shared" si="3"/>
        <v>1.0670577778654322E-2</v>
      </c>
      <c r="G90" s="128"/>
      <c r="H90" s="43"/>
      <c r="I90" s="33"/>
      <c r="J90" s="33"/>
      <c r="K90" s="38"/>
      <c r="L90" s="33"/>
      <c r="M90" s="33"/>
      <c r="N90" s="74"/>
      <c r="O90" s="18"/>
      <c r="P90" s="117"/>
      <c r="Q90" s="88"/>
      <c r="R90" s="88"/>
      <c r="S90" s="88"/>
      <c r="T90" s="88"/>
      <c r="U90" s="88"/>
      <c r="V90" s="88"/>
    </row>
    <row r="91" spans="1:22" x14ac:dyDescent="0.2">
      <c r="A91" s="124">
        <v>1047.978759765625</v>
      </c>
      <c r="B91" s="44">
        <v>0.87497470940359057</v>
      </c>
      <c r="C91" s="128">
        <f t="shared" si="6"/>
        <v>0.86461449634101017</v>
      </c>
      <c r="D91" s="128">
        <f t="shared" si="1"/>
        <v>0.75201314591026847</v>
      </c>
      <c r="E91" s="128">
        <f t="shared" si="7"/>
        <v>0.74978516391849204</v>
      </c>
      <c r="F91" s="128">
        <f t="shared" si="3"/>
        <v>1.0101390190699E-2</v>
      </c>
      <c r="G91" s="128"/>
      <c r="H91" s="43"/>
      <c r="I91" s="33"/>
      <c r="J91" s="33"/>
      <c r="K91" s="38"/>
      <c r="L91" s="33"/>
      <c r="M91" s="33"/>
      <c r="N91" s="74"/>
      <c r="O91" s="18"/>
      <c r="P91" s="117"/>
      <c r="Q91" s="88"/>
      <c r="R91" s="88"/>
      <c r="S91" s="88"/>
      <c r="T91" s="88"/>
      <c r="U91" s="88"/>
      <c r="V91" s="88"/>
    </row>
    <row r="92" spans="1:22" x14ac:dyDescent="0.2">
      <c r="A92" s="124">
        <v>1148.76611328125</v>
      </c>
      <c r="B92" s="44">
        <v>0.88726500974305089</v>
      </c>
      <c r="C92" s="128">
        <f t="shared" si="6"/>
        <v>0.8769047966804705</v>
      </c>
      <c r="D92" s="128">
        <f t="shared" si="1"/>
        <v>0.76257627113335014</v>
      </c>
      <c r="E92" s="128">
        <f t="shared" si="7"/>
        <v>0.76044319115910319</v>
      </c>
      <c r="F92" s="128">
        <f t="shared" si="3"/>
        <v>1.0658027240611156E-2</v>
      </c>
      <c r="G92" s="128"/>
      <c r="H92" s="43"/>
      <c r="I92" s="33"/>
      <c r="J92" s="33"/>
      <c r="K92" s="33"/>
      <c r="L92" s="33"/>
      <c r="M92" s="33"/>
      <c r="N92" s="74"/>
      <c r="O92" s="18"/>
      <c r="P92" s="117"/>
      <c r="Q92" s="88"/>
      <c r="R92" s="88"/>
      <c r="S92" s="88"/>
      <c r="T92" s="88"/>
      <c r="U92" s="88"/>
      <c r="V92" s="88"/>
    </row>
    <row r="93" spans="1:22" x14ac:dyDescent="0.2">
      <c r="A93" s="124">
        <v>1258.190185546875</v>
      </c>
      <c r="B93" s="44">
        <v>0.8997076704920095</v>
      </c>
      <c r="C93" s="128">
        <f t="shared" si="6"/>
        <v>0.88934745742942911</v>
      </c>
      <c r="D93" s="128">
        <f t="shared" si="1"/>
        <v>0.77327034531944483</v>
      </c>
      <c r="E93" s="128">
        <f t="shared" si="7"/>
        <v>0.7712333438441682</v>
      </c>
      <c r="F93" s="128">
        <f t="shared" si="3"/>
        <v>1.0790152685065002E-2</v>
      </c>
      <c r="G93" s="128"/>
      <c r="H93" s="43"/>
      <c r="I93" s="33"/>
      <c r="J93" s="33"/>
      <c r="K93" s="33"/>
      <c r="L93" s="33"/>
      <c r="M93" s="33"/>
      <c r="N93" s="74"/>
      <c r="O93" s="18"/>
      <c r="P93" s="117"/>
      <c r="Q93" s="88"/>
      <c r="R93" s="88"/>
      <c r="S93" s="88"/>
      <c r="T93" s="88"/>
      <c r="U93" s="88"/>
      <c r="V93" s="88"/>
    </row>
    <row r="94" spans="1:22" x14ac:dyDescent="0.2">
      <c r="A94" s="124">
        <v>1377.017333984375</v>
      </c>
      <c r="B94" s="44">
        <v>0.91185411906696978</v>
      </c>
      <c r="C94" s="128">
        <f t="shared" si="6"/>
        <v>0.90149390600438939</v>
      </c>
      <c r="D94" s="128">
        <f t="shared" si="1"/>
        <v>0.78370983449133114</v>
      </c>
      <c r="E94" s="128">
        <f t="shared" si="7"/>
        <v>0.78176662425335097</v>
      </c>
      <c r="F94" s="128">
        <f t="shared" si="3"/>
        <v>1.0533280409182777E-2</v>
      </c>
      <c r="G94" s="128"/>
      <c r="H94" s="43"/>
      <c r="I94" s="33"/>
      <c r="J94" s="33"/>
      <c r="K94" s="33"/>
      <c r="L94" s="33"/>
      <c r="M94" s="33"/>
      <c r="N94" s="74"/>
      <c r="O94" s="18"/>
      <c r="P94" s="117"/>
      <c r="Q94" s="88"/>
      <c r="R94" s="88"/>
      <c r="S94" s="88"/>
      <c r="T94" s="88"/>
      <c r="U94" s="88"/>
      <c r="V94" s="88"/>
    </row>
    <row r="95" spans="1:22" x14ac:dyDescent="0.2">
      <c r="A95" s="124">
        <v>1508.332763671875</v>
      </c>
      <c r="B95" s="44">
        <v>0.92223243940331157</v>
      </c>
      <c r="C95" s="128">
        <f t="shared" si="6"/>
        <v>0.91187222634073117</v>
      </c>
      <c r="D95" s="128">
        <f t="shared" si="1"/>
        <v>0.79262967324954703</v>
      </c>
      <c r="E95" s="128">
        <f t="shared" si="7"/>
        <v>0.7907666012922665</v>
      </c>
      <c r="F95" s="128">
        <f t="shared" si="3"/>
        <v>8.9999770389155298E-3</v>
      </c>
      <c r="G95" s="128"/>
      <c r="H95" s="43"/>
      <c r="I95" s="33"/>
      <c r="J95" s="33"/>
      <c r="K95" s="33"/>
      <c r="L95" s="33"/>
      <c r="M95" s="33"/>
      <c r="N95" s="74"/>
      <c r="O95" s="18"/>
      <c r="P95" s="117"/>
      <c r="Q95" s="88"/>
      <c r="R95" s="88"/>
      <c r="S95" s="88"/>
      <c r="T95" s="88"/>
      <c r="U95" s="88"/>
      <c r="V95" s="88"/>
    </row>
    <row r="96" spans="1:22" x14ac:dyDescent="0.2">
      <c r="A96" s="124">
        <v>1647.8773193359375</v>
      </c>
      <c r="B96" s="44">
        <v>0.93403408905573304</v>
      </c>
      <c r="C96" s="128">
        <f t="shared" si="6"/>
        <v>0.92367387599315265</v>
      </c>
      <c r="D96" s="128">
        <f t="shared" si="1"/>
        <v>0.80277281863039784</v>
      </c>
      <c r="E96" s="128">
        <f t="shared" si="7"/>
        <v>0.80100087547642207</v>
      </c>
      <c r="F96" s="128">
        <f t="shared" si="3"/>
        <v>1.0234274184155567E-2</v>
      </c>
      <c r="G96" s="128"/>
      <c r="H96" s="43"/>
      <c r="I96" s="33"/>
      <c r="J96" s="33"/>
      <c r="K96" s="33"/>
      <c r="L96" s="33"/>
      <c r="M96" s="33"/>
      <c r="N96" s="74"/>
      <c r="O96" s="18"/>
      <c r="P96" s="117"/>
      <c r="Q96" s="88"/>
      <c r="R96" s="88"/>
      <c r="S96" s="88"/>
      <c r="T96" s="88"/>
      <c r="U96" s="88"/>
      <c r="V96" s="88"/>
    </row>
    <row r="97" spans="1:22" x14ac:dyDescent="0.2">
      <c r="A97" s="124">
        <v>1808.3438720703125</v>
      </c>
      <c r="B97" s="44">
        <v>0.94616964338429388</v>
      </c>
      <c r="C97" s="128">
        <f t="shared" si="6"/>
        <v>0.93580943032171349</v>
      </c>
      <c r="D97" s="128">
        <f t="shared" si="1"/>
        <v>0.81320294454135889</v>
      </c>
      <c r="E97" s="128">
        <f t="shared" si="7"/>
        <v>0.8115247085025723</v>
      </c>
      <c r="F97" s="128">
        <f t="shared" si="3"/>
        <v>1.0523833026150231E-2</v>
      </c>
      <c r="G97" s="128"/>
      <c r="H97" s="43"/>
      <c r="I97" s="33"/>
      <c r="J97" s="33"/>
      <c r="K97" s="33"/>
      <c r="L97" s="33"/>
      <c r="M97" s="33"/>
      <c r="N97" s="74"/>
      <c r="O97" s="18"/>
      <c r="P97" s="117"/>
      <c r="Q97" s="88"/>
      <c r="R97" s="88"/>
      <c r="S97" s="88"/>
      <c r="T97" s="88"/>
      <c r="U97" s="88"/>
      <c r="V97" s="88"/>
    </row>
    <row r="98" spans="1:22" x14ac:dyDescent="0.2">
      <c r="A98" s="124">
        <v>1977.558349609375</v>
      </c>
      <c r="B98" s="44">
        <v>0.95760144529946267</v>
      </c>
      <c r="C98" s="128">
        <f t="shared" si="6"/>
        <v>0.94724123223688228</v>
      </c>
      <c r="D98" s="128">
        <f t="shared" si="1"/>
        <v>0.82302821746554322</v>
      </c>
      <c r="E98" s="128">
        <f t="shared" si="7"/>
        <v>0.8214382543766261</v>
      </c>
      <c r="F98" s="128">
        <f t="shared" si="3"/>
        <v>9.9135458740537974E-3</v>
      </c>
      <c r="G98" s="128"/>
      <c r="H98" s="43"/>
      <c r="I98" s="33"/>
      <c r="J98" s="33"/>
      <c r="K98" s="33"/>
      <c r="L98" s="33"/>
      <c r="M98" s="33"/>
      <c r="N98" s="74"/>
      <c r="O98" s="18"/>
      <c r="P98" s="117"/>
      <c r="Q98" s="88"/>
      <c r="R98" s="88"/>
      <c r="S98" s="88"/>
      <c r="T98" s="88"/>
      <c r="U98" s="88"/>
      <c r="V98" s="88"/>
    </row>
    <row r="99" spans="1:22" x14ac:dyDescent="0.2">
      <c r="A99" s="124">
        <v>2158.731201171875</v>
      </c>
      <c r="B99" s="44">
        <v>0.96781945322163521</v>
      </c>
      <c r="C99" s="128">
        <f t="shared" si="6"/>
        <v>0.95745924015905481</v>
      </c>
      <c r="D99" s="128">
        <f t="shared" si="1"/>
        <v>0.83181027276372066</v>
      </c>
      <c r="E99" s="128">
        <f t="shared" si="7"/>
        <v>0.83029921007106422</v>
      </c>
      <c r="F99" s="128">
        <f t="shared" si="3"/>
        <v>8.8609556944381218E-3</v>
      </c>
      <c r="G99" s="128"/>
      <c r="H99" s="43"/>
      <c r="I99" s="33"/>
      <c r="J99" s="33"/>
      <c r="K99" s="33"/>
      <c r="L99" s="33"/>
      <c r="M99" s="33"/>
      <c r="N99" s="74"/>
      <c r="O99" s="18"/>
      <c r="P99" s="117"/>
      <c r="Q99" s="88"/>
      <c r="R99" s="88"/>
      <c r="S99" s="88"/>
      <c r="T99" s="88"/>
      <c r="U99" s="88"/>
      <c r="V99" s="88"/>
    </row>
    <row r="100" spans="1:22" x14ac:dyDescent="0.2">
      <c r="A100" s="124">
        <v>2368.0791015625</v>
      </c>
      <c r="B100" s="44">
        <v>0.97766657964594783</v>
      </c>
      <c r="C100" s="128">
        <f t="shared" si="6"/>
        <v>0.96730636658336744</v>
      </c>
      <c r="D100" s="128">
        <f t="shared" si="1"/>
        <v>0.84027356712061818</v>
      </c>
      <c r="E100" s="128">
        <f t="shared" si="7"/>
        <v>0.8388385409883975</v>
      </c>
      <c r="F100" s="128">
        <f t="shared" si="3"/>
        <v>8.5393309173332765E-3</v>
      </c>
      <c r="G100" s="128"/>
      <c r="H100" s="43"/>
      <c r="I100" s="33"/>
      <c r="J100" s="33"/>
      <c r="K100" s="33"/>
      <c r="L100" s="33"/>
      <c r="M100" s="33"/>
      <c r="N100" s="74"/>
      <c r="O100" s="18"/>
      <c r="P100" s="117"/>
      <c r="Q100" s="88"/>
      <c r="R100" s="88"/>
      <c r="S100" s="88"/>
      <c r="T100" s="88"/>
      <c r="U100" s="88"/>
      <c r="V100" s="88"/>
    </row>
    <row r="101" spans="1:22" x14ac:dyDescent="0.2">
      <c r="A101" s="124">
        <v>2587.873291015625</v>
      </c>
      <c r="B101" s="44">
        <v>0.98830795229680957</v>
      </c>
      <c r="C101" s="128">
        <f t="shared" si="6"/>
        <v>0.97794773923422917</v>
      </c>
      <c r="D101" s="128">
        <f t="shared" si="1"/>
        <v>0.84941949104044523</v>
      </c>
      <c r="E101" s="128">
        <f t="shared" si="7"/>
        <v>0.84806663440009677</v>
      </c>
      <c r="F101" s="128">
        <f t="shared" si="3"/>
        <v>9.2280934116992785E-3</v>
      </c>
      <c r="G101" s="128"/>
      <c r="H101" s="43"/>
      <c r="I101" s="33"/>
      <c r="J101" s="33"/>
      <c r="K101" s="33"/>
      <c r="L101" s="33"/>
      <c r="M101" s="33"/>
      <c r="N101" s="74"/>
      <c r="O101" s="18"/>
      <c r="P101" s="117"/>
      <c r="Q101" s="88"/>
      <c r="R101" s="88"/>
      <c r="S101" s="88"/>
      <c r="T101" s="88"/>
      <c r="U101" s="88"/>
      <c r="V101" s="88"/>
    </row>
    <row r="102" spans="1:22" x14ac:dyDescent="0.2">
      <c r="A102" s="124">
        <v>2827.26953125</v>
      </c>
      <c r="B102" s="44">
        <v>0.99882543271489566</v>
      </c>
      <c r="C102" s="128">
        <f t="shared" si="6"/>
        <v>0.98846521965231526</v>
      </c>
      <c r="D102" s="128">
        <f t="shared" si="1"/>
        <v>0.85845893349661151</v>
      </c>
      <c r="E102" s="128">
        <f t="shared" si="7"/>
        <v>0.85718728968942692</v>
      </c>
      <c r="F102" s="128">
        <f t="shared" si="3"/>
        <v>9.1206552893301485E-3</v>
      </c>
      <c r="G102" s="128"/>
      <c r="H102" s="43"/>
      <c r="I102" s="33"/>
      <c r="J102" s="33"/>
      <c r="K102" s="33"/>
      <c r="L102" s="33"/>
      <c r="M102" s="33"/>
      <c r="N102" s="74"/>
      <c r="O102" s="18"/>
      <c r="P102" s="117"/>
      <c r="Q102" s="88"/>
      <c r="R102" s="88"/>
      <c r="S102" s="88"/>
      <c r="T102" s="88"/>
      <c r="U102" s="88"/>
      <c r="V102" s="88"/>
    </row>
    <row r="103" spans="1:22" x14ac:dyDescent="0.2">
      <c r="A103" s="124">
        <v>3099.201171875</v>
      </c>
      <c r="B103" s="44">
        <v>1.0094381781489414</v>
      </c>
      <c r="C103" s="128">
        <f t="shared" si="6"/>
        <v>0.99907796508636104</v>
      </c>
      <c r="D103" s="128">
        <f t="shared" si="1"/>
        <v>0.86758025322714594</v>
      </c>
      <c r="E103" s="128">
        <f t="shared" si="7"/>
        <v>0.86639055786104091</v>
      </c>
      <c r="F103" s="128">
        <f t="shared" si="3"/>
        <v>9.2032681716139875E-3</v>
      </c>
      <c r="G103" s="128"/>
      <c r="H103" s="43"/>
      <c r="I103" s="33"/>
      <c r="J103" s="33"/>
      <c r="K103" s="33"/>
      <c r="L103" s="33"/>
      <c r="M103" s="33"/>
      <c r="N103" s="74"/>
      <c r="O103" s="18"/>
      <c r="P103" s="117"/>
      <c r="Q103" s="88"/>
      <c r="R103" s="88"/>
      <c r="S103" s="88"/>
      <c r="T103" s="88"/>
      <c r="U103" s="88"/>
      <c r="V103" s="88"/>
    </row>
    <row r="104" spans="1:22" x14ac:dyDescent="0.2">
      <c r="A104" s="124">
        <v>3388.425537109375</v>
      </c>
      <c r="B104" s="44">
        <v>1.0190325898648065</v>
      </c>
      <c r="C104" s="128">
        <f t="shared" si="6"/>
        <v>1.0086723768022261</v>
      </c>
      <c r="D104" s="128">
        <f t="shared" si="1"/>
        <v>0.87582634726856579</v>
      </c>
      <c r="E104" s="128">
        <f t="shared" si="7"/>
        <v>0.8747107370756213</v>
      </c>
      <c r="F104" s="128">
        <f t="shared" si="3"/>
        <v>8.3201792145803921E-3</v>
      </c>
      <c r="G104" s="128"/>
      <c r="H104" s="43"/>
      <c r="I104" s="33"/>
      <c r="J104" s="33"/>
      <c r="K104" s="33"/>
      <c r="L104" s="33"/>
      <c r="M104" s="33"/>
      <c r="N104" s="74"/>
      <c r="O104" s="18"/>
      <c r="P104" s="117"/>
      <c r="Q104" s="88"/>
      <c r="R104" s="88"/>
      <c r="S104" s="88"/>
      <c r="T104" s="88"/>
      <c r="U104" s="88"/>
      <c r="V104" s="88"/>
    </row>
    <row r="105" spans="1:22" x14ac:dyDescent="0.2">
      <c r="A105" s="124">
        <v>3708.808837890625</v>
      </c>
      <c r="B105" s="44">
        <v>1.0289092977464955</v>
      </c>
      <c r="C105" s="128">
        <f t="shared" si="6"/>
        <v>1.0185490846839151</v>
      </c>
      <c r="D105" s="128">
        <f t="shared" si="1"/>
        <v>0.8843150659543989</v>
      </c>
      <c r="E105" s="128">
        <f t="shared" si="7"/>
        <v>0.88327572074104266</v>
      </c>
      <c r="F105" s="128">
        <f t="shared" si="3"/>
        <v>8.5649836654213551E-3</v>
      </c>
      <c r="G105" s="128"/>
      <c r="H105" s="43"/>
      <c r="I105" s="33"/>
      <c r="J105" s="33"/>
      <c r="K105" s="33"/>
      <c r="L105" s="33"/>
      <c r="M105" s="33"/>
      <c r="N105" s="74"/>
      <c r="O105" s="18"/>
      <c r="P105" s="117"/>
      <c r="Q105" s="88"/>
      <c r="R105" s="88"/>
      <c r="S105" s="88"/>
      <c r="T105" s="88"/>
      <c r="U105" s="88"/>
      <c r="V105" s="88"/>
    </row>
    <row r="106" spans="1:22" x14ac:dyDescent="0.2">
      <c r="A106" s="124">
        <v>4054.724365234375</v>
      </c>
      <c r="B106" s="44">
        <v>1.0383189843938512</v>
      </c>
      <c r="C106" s="128">
        <f t="shared" si="6"/>
        <v>1.0279587713312708</v>
      </c>
      <c r="D106" s="128">
        <f t="shared" si="1"/>
        <v>0.89240239462991133</v>
      </c>
      <c r="E106" s="128">
        <f t="shared" si="7"/>
        <v>0.89143570819807294</v>
      </c>
      <c r="F106" s="128">
        <f t="shared" si="3"/>
        <v>8.1599874570302822E-3</v>
      </c>
      <c r="G106" s="128"/>
      <c r="H106" s="43"/>
      <c r="I106" s="33"/>
      <c r="J106" s="33"/>
      <c r="K106" s="33"/>
      <c r="L106" s="33"/>
      <c r="M106" s="33"/>
      <c r="N106" s="74"/>
      <c r="O106" s="18"/>
      <c r="P106" s="117"/>
      <c r="Q106" s="88"/>
      <c r="R106" s="88"/>
      <c r="S106" s="88"/>
      <c r="T106" s="88"/>
      <c r="U106" s="88"/>
      <c r="V106" s="88"/>
    </row>
    <row r="107" spans="1:22" x14ac:dyDescent="0.2">
      <c r="A107" s="124">
        <v>4434.576171875</v>
      </c>
      <c r="B107" s="44">
        <v>1.0467554251895113</v>
      </c>
      <c r="C107" s="128">
        <f t="shared" si="6"/>
        <v>1.0363952121269309</v>
      </c>
      <c r="D107" s="128">
        <f t="shared" si="1"/>
        <v>0.89965324921444501</v>
      </c>
      <c r="E107" s="128">
        <f t="shared" si="7"/>
        <v>0.89875170645120406</v>
      </c>
      <c r="F107" s="128">
        <f t="shared" si="3"/>
        <v>7.3159982531311174E-3</v>
      </c>
      <c r="G107" s="128"/>
      <c r="H107" s="43"/>
      <c r="I107" s="33"/>
      <c r="J107" s="33"/>
      <c r="K107" s="33"/>
      <c r="L107" s="33"/>
      <c r="M107" s="33"/>
      <c r="N107" s="74"/>
      <c r="O107" s="18"/>
      <c r="P107" s="117"/>
      <c r="Q107" s="88"/>
      <c r="R107" s="88"/>
      <c r="S107" s="88"/>
      <c r="T107" s="88"/>
      <c r="U107" s="88"/>
      <c r="V107" s="88"/>
    </row>
    <row r="108" spans="1:22" x14ac:dyDescent="0.2">
      <c r="A108" s="124">
        <v>4844.29541015625</v>
      </c>
      <c r="B108" s="44">
        <v>1.0550807764799159</v>
      </c>
      <c r="C108" s="128">
        <f t="shared" si="6"/>
        <v>1.0447205634173355</v>
      </c>
      <c r="D108" s="128">
        <f t="shared" si="1"/>
        <v>0.90680862587552913</v>
      </c>
      <c r="E108" s="128">
        <f t="shared" si="7"/>
        <v>0.90597136898100405</v>
      </c>
      <c r="F108" s="128">
        <f t="shared" si="3"/>
        <v>7.2196625297999972E-3</v>
      </c>
      <c r="G108" s="128"/>
      <c r="H108" s="43"/>
      <c r="I108" s="33"/>
      <c r="J108" s="33"/>
      <c r="K108" s="33"/>
      <c r="L108" s="33"/>
      <c r="M108" s="33"/>
      <c r="N108" s="74"/>
      <c r="O108" s="18"/>
      <c r="P108" s="117"/>
      <c r="Q108" s="88"/>
      <c r="R108" s="88"/>
      <c r="S108" s="88"/>
      <c r="T108" s="88"/>
      <c r="U108" s="88"/>
      <c r="V108" s="88"/>
    </row>
    <row r="109" spans="1:22" x14ac:dyDescent="0.2">
      <c r="A109" s="124">
        <v>5305.78173828125</v>
      </c>
      <c r="B109" s="44">
        <v>1.0636180486948055</v>
      </c>
      <c r="C109" s="128">
        <f t="shared" si="6"/>
        <v>1.0532578356322251</v>
      </c>
      <c r="D109" s="128">
        <f t="shared" si="1"/>
        <v>0.91414614188234899</v>
      </c>
      <c r="E109" s="128">
        <f t="shared" si="7"/>
        <v>0.91337480724643549</v>
      </c>
      <c r="F109" s="128">
        <f t="shared" si="3"/>
        <v>7.403438265431439E-3</v>
      </c>
      <c r="G109" s="128"/>
      <c r="H109" s="43"/>
      <c r="I109" s="33"/>
      <c r="J109" s="33"/>
      <c r="K109" s="33"/>
      <c r="L109" s="33"/>
      <c r="M109" s="33"/>
      <c r="N109" s="74"/>
      <c r="O109" s="18"/>
      <c r="P109" s="117"/>
      <c r="Q109" s="88"/>
      <c r="R109" s="88"/>
      <c r="S109" s="88"/>
      <c r="T109" s="88"/>
      <c r="U109" s="88"/>
      <c r="V109" s="88"/>
    </row>
    <row r="110" spans="1:22" x14ac:dyDescent="0.2">
      <c r="A110" s="124">
        <v>5804.2412109375</v>
      </c>
      <c r="B110" s="44">
        <v>1.0720288045153779</v>
      </c>
      <c r="C110" s="128">
        <f t="shared" si="6"/>
        <v>1.0616685914527975</v>
      </c>
      <c r="D110" s="128">
        <f t="shared" si="1"/>
        <v>0.92137492104148955</v>
      </c>
      <c r="E110" s="128">
        <f t="shared" si="7"/>
        <v>0.92066853174248997</v>
      </c>
      <c r="F110" s="128">
        <f t="shared" si="3"/>
        <v>7.2937244960544767E-3</v>
      </c>
      <c r="G110" s="128"/>
      <c r="H110" s="43"/>
      <c r="I110" s="33"/>
      <c r="J110" s="33"/>
      <c r="K110" s="33"/>
      <c r="L110" s="33"/>
      <c r="M110" s="33"/>
      <c r="N110" s="74"/>
      <c r="O110" s="18"/>
      <c r="P110" s="117"/>
      <c r="Q110" s="88"/>
      <c r="R110" s="88"/>
      <c r="S110" s="88"/>
      <c r="T110" s="88"/>
      <c r="U110" s="88"/>
      <c r="V110" s="88"/>
    </row>
    <row r="111" spans="1:22" x14ac:dyDescent="0.2">
      <c r="A111" s="124">
        <v>6355.353515625</v>
      </c>
      <c r="B111" s="44">
        <v>1.0805856386617583</v>
      </c>
      <c r="C111" s="128">
        <f t="shared" si="6"/>
        <v>1.0702254255991779</v>
      </c>
      <c r="D111" s="128">
        <f t="shared" si="1"/>
        <v>0.9287292499109927</v>
      </c>
      <c r="E111" s="128">
        <f t="shared" si="7"/>
        <v>0.92808893392197966</v>
      </c>
      <c r="F111" s="128">
        <f t="shared" si="3"/>
        <v>7.4204021794896935E-3</v>
      </c>
      <c r="G111" s="128"/>
      <c r="H111" s="43"/>
      <c r="I111" s="33"/>
      <c r="J111" s="33"/>
      <c r="K111" s="33"/>
      <c r="L111" s="33"/>
      <c r="M111" s="33"/>
      <c r="N111" s="74"/>
      <c r="O111" s="18"/>
      <c r="P111" s="117"/>
      <c r="Q111" s="88"/>
      <c r="R111" s="88"/>
      <c r="S111" s="88"/>
      <c r="T111" s="88"/>
      <c r="U111" s="88"/>
      <c r="V111" s="88"/>
    </row>
    <row r="112" spans="1:22" x14ac:dyDescent="0.2">
      <c r="A112" s="124">
        <v>6946.607421875</v>
      </c>
      <c r="B112" s="44">
        <v>1.0883747862771911</v>
      </c>
      <c r="C112" s="128">
        <f t="shared" si="6"/>
        <v>1.0780145732146107</v>
      </c>
      <c r="D112" s="128">
        <f t="shared" si="1"/>
        <v>0.9354237764376323</v>
      </c>
      <c r="E112" s="128">
        <f t="shared" si="7"/>
        <v>0.93484360591318261</v>
      </c>
      <c r="F112" s="128">
        <f t="shared" si="3"/>
        <v>6.7546719912029429E-3</v>
      </c>
      <c r="G112" s="128"/>
      <c r="H112" s="43"/>
      <c r="I112" s="33"/>
      <c r="J112" s="33"/>
      <c r="K112" s="33"/>
      <c r="L112" s="33"/>
      <c r="M112" s="33"/>
      <c r="N112" s="74"/>
      <c r="O112" s="18"/>
      <c r="P112" s="117"/>
      <c r="Q112" s="88"/>
      <c r="R112" s="88"/>
      <c r="S112" s="88"/>
      <c r="T112" s="88"/>
      <c r="U112" s="88"/>
      <c r="V112" s="88"/>
    </row>
    <row r="113" spans="1:22" x14ac:dyDescent="0.2">
      <c r="A113" s="124">
        <v>7604.56396484375</v>
      </c>
      <c r="B113" s="44">
        <v>1.0963189979837102</v>
      </c>
      <c r="C113" s="128">
        <f t="shared" si="6"/>
        <v>1.0859587849211298</v>
      </c>
      <c r="D113" s="128">
        <f t="shared" si="1"/>
        <v>0.94225157565627349</v>
      </c>
      <c r="E113" s="128">
        <f t="shared" si="7"/>
        <v>0.94173274795484729</v>
      </c>
      <c r="F113" s="128">
        <f t="shared" si="3"/>
        <v>6.8891420416646865E-3</v>
      </c>
      <c r="G113" s="128"/>
      <c r="H113" s="43"/>
      <c r="I113" s="33"/>
      <c r="J113" s="33"/>
      <c r="K113" s="33"/>
      <c r="L113" s="33"/>
      <c r="M113" s="33"/>
      <c r="N113" s="74"/>
      <c r="O113" s="18"/>
      <c r="P113" s="117"/>
      <c r="Q113" s="88"/>
      <c r="R113" s="88"/>
      <c r="S113" s="88"/>
      <c r="T113" s="88"/>
      <c r="U113" s="88"/>
      <c r="V113" s="88"/>
    </row>
    <row r="114" spans="1:22" x14ac:dyDescent="0.2">
      <c r="A114" s="124">
        <v>8315.3447265625</v>
      </c>
      <c r="B114" s="44">
        <v>1.1038818315462036</v>
      </c>
      <c r="C114" s="128">
        <f t="shared" ref="C114:C136" si="8">IF(B114-I$27&lt;0,0,B114-I$27)</f>
        <v>1.0935216184836232</v>
      </c>
      <c r="D114" s="128">
        <f t="shared" si="1"/>
        <v>0.94875159239756091</v>
      </c>
      <c r="E114" s="128">
        <f t="shared" ref="E114:E136" si="9">C114/$H$23</f>
        <v>0.94829116263137603</v>
      </c>
      <c r="F114" s="128">
        <f t="shared" si="3"/>
        <v>6.5584146765287343E-3</v>
      </c>
      <c r="G114" s="128"/>
      <c r="H114" s="43"/>
      <c r="I114" s="33"/>
      <c r="J114" s="33"/>
      <c r="K114" s="33"/>
      <c r="L114" s="33"/>
      <c r="M114" s="33"/>
      <c r="N114" s="74"/>
      <c r="O114" s="18"/>
      <c r="P114" s="117"/>
      <c r="Q114" s="88"/>
      <c r="R114" s="88"/>
      <c r="S114" s="88"/>
      <c r="T114" s="88"/>
      <c r="U114" s="88"/>
      <c r="V114" s="88"/>
    </row>
    <row r="115" spans="1:22" x14ac:dyDescent="0.2">
      <c r="A115" s="124">
        <v>9094.54296875</v>
      </c>
      <c r="B115" s="44">
        <v>1.1111622894228261</v>
      </c>
      <c r="C115" s="128">
        <f t="shared" si="8"/>
        <v>1.1008020763602457</v>
      </c>
      <c r="D115" s="128">
        <f t="shared" si="1"/>
        <v>0.95500891614946459</v>
      </c>
      <c r="E115" s="128">
        <f t="shared" si="9"/>
        <v>0.9546047038980634</v>
      </c>
      <c r="F115" s="128">
        <f t="shared" si="3"/>
        <v>6.3135412666873725E-3</v>
      </c>
      <c r="G115" s="128"/>
      <c r="H115" s="43"/>
      <c r="I115" s="33"/>
      <c r="J115" s="33"/>
      <c r="K115" s="33"/>
      <c r="L115" s="33"/>
      <c r="M115" s="33"/>
      <c r="N115" s="74"/>
      <c r="O115" s="18"/>
      <c r="P115" s="117"/>
      <c r="Q115" s="88"/>
      <c r="R115" s="88"/>
      <c r="S115" s="88"/>
      <c r="T115" s="88"/>
      <c r="U115" s="88"/>
      <c r="V115" s="88"/>
    </row>
    <row r="116" spans="1:22" x14ac:dyDescent="0.2">
      <c r="A116" s="124">
        <v>9954.947265625</v>
      </c>
      <c r="B116" s="44">
        <v>1.1179688078210515</v>
      </c>
      <c r="C116" s="128">
        <f t="shared" si="8"/>
        <v>1.1076085947584711</v>
      </c>
      <c r="D116" s="128">
        <f t="shared" si="1"/>
        <v>0.96085890387863504</v>
      </c>
      <c r="E116" s="128">
        <f t="shared" si="9"/>
        <v>0.96050724952333921</v>
      </c>
      <c r="F116" s="128">
        <f t="shared" si="3"/>
        <v>5.9025456252758124E-3</v>
      </c>
      <c r="G116" s="128"/>
      <c r="H116" s="43"/>
      <c r="I116" s="33"/>
      <c r="J116" s="33"/>
      <c r="K116" s="33"/>
      <c r="L116" s="33"/>
      <c r="M116" s="33"/>
      <c r="N116" s="74"/>
      <c r="O116" s="18"/>
      <c r="P116" s="117"/>
      <c r="Q116" s="88"/>
      <c r="R116" s="88"/>
      <c r="S116" s="88"/>
      <c r="T116" s="88"/>
      <c r="U116" s="88"/>
      <c r="V116" s="88"/>
    </row>
    <row r="117" spans="1:22" x14ac:dyDescent="0.2">
      <c r="A117" s="124">
        <v>10894.576171875</v>
      </c>
      <c r="B117" s="44">
        <v>1.1235313941285772</v>
      </c>
      <c r="C117" s="128">
        <f t="shared" si="8"/>
        <v>1.1131711810659968</v>
      </c>
      <c r="D117" s="128">
        <f t="shared" si="1"/>
        <v>0.96563977123807132</v>
      </c>
      <c r="E117" s="128">
        <f t="shared" si="9"/>
        <v>0.96533106950790948</v>
      </c>
      <c r="F117" s="128">
        <f t="shared" si="3"/>
        <v>4.8238199845702656E-3</v>
      </c>
      <c r="G117" s="128"/>
      <c r="H117" s="43"/>
      <c r="I117" s="33"/>
      <c r="J117" s="33"/>
      <c r="K117" s="33"/>
      <c r="L117" s="33"/>
      <c r="M117" s="33"/>
      <c r="N117" s="74"/>
      <c r="O117" s="18"/>
      <c r="P117" s="117"/>
      <c r="Q117" s="88"/>
      <c r="R117" s="88"/>
      <c r="S117" s="88"/>
      <c r="T117" s="88"/>
      <c r="U117" s="88"/>
      <c r="V117" s="88"/>
    </row>
    <row r="118" spans="1:22" x14ac:dyDescent="0.2">
      <c r="A118" s="124">
        <v>11895.4990234375</v>
      </c>
      <c r="B118" s="44">
        <v>1.1289224556953472</v>
      </c>
      <c r="C118" s="128">
        <f t="shared" si="8"/>
        <v>1.1185622426327668</v>
      </c>
      <c r="D118" s="128">
        <f t="shared" si="1"/>
        <v>0.97027321849666248</v>
      </c>
      <c r="E118" s="128">
        <f t="shared" si="9"/>
        <v>0.97000614492896864</v>
      </c>
      <c r="F118" s="128">
        <f t="shared" si="3"/>
        <v>4.6750754210591605E-3</v>
      </c>
      <c r="G118" s="128"/>
      <c r="H118" s="43"/>
      <c r="I118" s="33"/>
      <c r="J118" s="33"/>
      <c r="K118" s="33"/>
      <c r="L118" s="33"/>
      <c r="M118" s="33"/>
      <c r="N118" s="74"/>
      <c r="O118" s="18"/>
      <c r="P118" s="117"/>
      <c r="Q118" s="88"/>
      <c r="R118" s="88"/>
      <c r="S118" s="88"/>
      <c r="T118" s="88"/>
      <c r="U118" s="88"/>
      <c r="V118" s="88"/>
    </row>
    <row r="119" spans="1:22" x14ac:dyDescent="0.2">
      <c r="A119" s="124">
        <v>12994.6630859375</v>
      </c>
      <c r="B119" s="44">
        <v>1.1335631661013525</v>
      </c>
      <c r="C119" s="128">
        <f t="shared" si="8"/>
        <v>1.1232029530387722</v>
      </c>
      <c r="D119" s="128">
        <f t="shared" si="1"/>
        <v>0.97426176261590614</v>
      </c>
      <c r="E119" s="128">
        <f t="shared" si="9"/>
        <v>0.97403052322379269</v>
      </c>
      <c r="F119" s="128">
        <f t="shared" si="3"/>
        <v>4.0243782948240492E-3</v>
      </c>
      <c r="G119" s="128"/>
      <c r="H119" s="43"/>
      <c r="I119" s="33"/>
      <c r="J119" s="33"/>
      <c r="K119" s="33"/>
      <c r="L119" s="33"/>
      <c r="M119" s="33"/>
      <c r="N119" s="74"/>
      <c r="O119" s="18"/>
      <c r="P119" s="117"/>
      <c r="Q119" s="88"/>
      <c r="R119" s="88"/>
      <c r="S119" s="88"/>
      <c r="T119" s="88"/>
      <c r="U119" s="88"/>
      <c r="V119" s="88"/>
    </row>
    <row r="120" spans="1:22" x14ac:dyDescent="0.2">
      <c r="A120" s="124">
        <v>14293.2021484375</v>
      </c>
      <c r="B120" s="44">
        <v>1.1381634803236287</v>
      </c>
      <c r="C120" s="128">
        <f t="shared" si="8"/>
        <v>1.1278032672610483</v>
      </c>
      <c r="D120" s="128">
        <f t="shared" si="1"/>
        <v>0.97821558749025905</v>
      </c>
      <c r="E120" s="128">
        <f t="shared" si="9"/>
        <v>0.97801987034649629</v>
      </c>
      <c r="F120" s="128">
        <f t="shared" si="3"/>
        <v>3.9893471227036015E-3</v>
      </c>
      <c r="G120" s="128"/>
      <c r="H120" s="43"/>
      <c r="I120" s="33"/>
      <c r="J120" s="33"/>
      <c r="K120" s="33"/>
      <c r="L120" s="33"/>
      <c r="M120" s="33"/>
      <c r="N120" s="74"/>
      <c r="O120" s="18"/>
      <c r="P120" s="117"/>
      <c r="Q120" s="88"/>
      <c r="R120" s="88"/>
      <c r="S120" s="88"/>
      <c r="T120" s="88"/>
      <c r="U120" s="88"/>
      <c r="V120" s="88"/>
    </row>
    <row r="121" spans="1:22" x14ac:dyDescent="0.2">
      <c r="A121" s="124">
        <v>15590.9921875</v>
      </c>
      <c r="B121" s="44">
        <v>1.1416684854225081</v>
      </c>
      <c r="C121" s="128">
        <f t="shared" si="8"/>
        <v>1.1313082723599277</v>
      </c>
      <c r="D121" s="128">
        <f t="shared" si="1"/>
        <v>0.98122802874428849</v>
      </c>
      <c r="E121" s="128">
        <f t="shared" si="9"/>
        <v>0.98105937619993733</v>
      </c>
      <c r="F121" s="128">
        <f t="shared" si="3"/>
        <v>3.039505853441038E-3</v>
      </c>
      <c r="G121" s="128"/>
      <c r="H121" s="43"/>
      <c r="I121" s="33"/>
      <c r="J121" s="33"/>
      <c r="K121" s="33"/>
      <c r="L121" s="33"/>
      <c r="M121" s="33"/>
      <c r="N121" s="74"/>
      <c r="O121" s="18"/>
      <c r="P121" s="117"/>
      <c r="Q121" s="88"/>
      <c r="R121" s="88"/>
      <c r="S121" s="88"/>
      <c r="T121" s="88"/>
      <c r="U121" s="88"/>
      <c r="V121" s="88"/>
    </row>
    <row r="122" spans="1:22" x14ac:dyDescent="0.2">
      <c r="A122" s="124">
        <v>17095.7265625</v>
      </c>
      <c r="B122" s="44">
        <v>1.1451843847677869</v>
      </c>
      <c r="C122" s="128">
        <f t="shared" si="8"/>
        <v>1.1348241717052066</v>
      </c>
      <c r="D122" s="128">
        <f t="shared" si="1"/>
        <v>0.9842498332592432</v>
      </c>
      <c r="E122" s="128">
        <f t="shared" si="9"/>
        <v>0.9841083294364108</v>
      </c>
      <c r="F122" s="128">
        <f t="shared" si="3"/>
        <v>3.0489532364734728E-3</v>
      </c>
      <c r="G122" s="128"/>
      <c r="H122" s="43"/>
      <c r="I122" s="33"/>
      <c r="J122" s="33"/>
      <c r="K122" s="33"/>
      <c r="L122" s="33"/>
      <c r="M122" s="33"/>
      <c r="N122" s="74"/>
      <c r="O122" s="18"/>
      <c r="P122" s="117"/>
      <c r="Q122" s="88"/>
      <c r="R122" s="88"/>
      <c r="S122" s="88"/>
      <c r="T122" s="88"/>
      <c r="U122" s="88"/>
      <c r="V122" s="88"/>
    </row>
    <row r="123" spans="1:22" x14ac:dyDescent="0.2">
      <c r="A123" s="124">
        <v>18694.84375</v>
      </c>
      <c r="B123" s="44">
        <v>1.1478611090601247</v>
      </c>
      <c r="C123" s="128">
        <f t="shared" si="8"/>
        <v>1.1375008959975443</v>
      </c>
      <c r="D123" s="128">
        <f t="shared" si="1"/>
        <v>0.98655039330307293</v>
      </c>
      <c r="E123" s="128">
        <f t="shared" si="9"/>
        <v>0.98642955834338431</v>
      </c>
      <c r="F123" s="128">
        <f t="shared" si="3"/>
        <v>2.3212289069735048E-3</v>
      </c>
      <c r="G123" s="128"/>
      <c r="H123" s="43"/>
      <c r="I123" s="33"/>
      <c r="J123" s="33"/>
      <c r="K123" s="33"/>
      <c r="L123" s="33"/>
      <c r="M123" s="33"/>
      <c r="N123" s="74"/>
      <c r="O123" s="18"/>
      <c r="P123" s="117"/>
      <c r="Q123" s="88"/>
      <c r="R123" s="88"/>
      <c r="S123" s="88"/>
      <c r="T123" s="88"/>
      <c r="U123" s="88"/>
      <c r="V123" s="88"/>
    </row>
    <row r="124" spans="1:22" x14ac:dyDescent="0.2">
      <c r="A124" s="124">
        <v>20392.0546875</v>
      </c>
      <c r="B124" s="44">
        <v>1.1504121121586126</v>
      </c>
      <c r="C124" s="128">
        <f t="shared" si="8"/>
        <v>1.1400518990960322</v>
      </c>
      <c r="D124" s="128">
        <f t="shared" si="1"/>
        <v>0.98874289994892595</v>
      </c>
      <c r="E124" s="128">
        <f t="shared" si="9"/>
        <v>0.9886417630709835</v>
      </c>
      <c r="F124" s="128">
        <f t="shared" si="3"/>
        <v>2.2122047275991985E-3</v>
      </c>
      <c r="G124" s="128"/>
      <c r="H124" s="43"/>
      <c r="I124" s="33"/>
      <c r="J124" s="33"/>
      <c r="K124" s="33"/>
      <c r="L124" s="33"/>
      <c r="M124" s="33"/>
      <c r="N124" s="74"/>
      <c r="O124" s="18"/>
      <c r="P124" s="117"/>
      <c r="Q124" s="88"/>
      <c r="R124" s="88"/>
      <c r="S124" s="88"/>
      <c r="T124" s="88"/>
      <c r="U124" s="88"/>
      <c r="V124" s="88"/>
    </row>
    <row r="125" spans="1:22" x14ac:dyDescent="0.2">
      <c r="A125" s="124">
        <v>22292.65234375</v>
      </c>
      <c r="B125" s="44">
        <v>1.1529523005307478</v>
      </c>
      <c r="C125" s="128">
        <f t="shared" si="8"/>
        <v>1.1425920874681674</v>
      </c>
      <c r="D125" s="128">
        <f t="shared" si="1"/>
        <v>0.99092611167882405</v>
      </c>
      <c r="E125" s="128">
        <f t="shared" si="9"/>
        <v>0.99084458937455044</v>
      </c>
      <c r="F125" s="128">
        <f t="shared" si="3"/>
        <v>2.2028263035669404E-3</v>
      </c>
      <c r="G125" s="128"/>
      <c r="H125" s="43"/>
      <c r="I125" s="33"/>
      <c r="J125" s="33"/>
      <c r="K125" s="33"/>
      <c r="L125" s="33"/>
      <c r="M125" s="33"/>
      <c r="N125" s="74"/>
      <c r="O125" s="18"/>
      <c r="P125" s="117"/>
      <c r="Q125" s="88"/>
      <c r="R125" s="88"/>
      <c r="S125" s="88"/>
      <c r="T125" s="88"/>
      <c r="U125" s="88"/>
      <c r="V125" s="88"/>
    </row>
    <row r="126" spans="1:22" x14ac:dyDescent="0.2">
      <c r="A126" s="124">
        <v>24395.921875</v>
      </c>
      <c r="B126" s="44">
        <v>1.154437655483262</v>
      </c>
      <c r="C126" s="128">
        <f t="shared" si="8"/>
        <v>1.1440774424206817</v>
      </c>
      <c r="D126" s="128">
        <f t="shared" si="1"/>
        <v>0.99220272737825954</v>
      </c>
      <c r="E126" s="128">
        <f t="shared" si="9"/>
        <v>0.99213267453997511</v>
      </c>
      <c r="F126" s="128">
        <f t="shared" si="3"/>
        <v>1.2880851654246683E-3</v>
      </c>
      <c r="G126" s="128"/>
      <c r="H126" s="43"/>
      <c r="I126" s="33"/>
      <c r="J126" s="33"/>
      <c r="K126" s="33"/>
      <c r="L126" s="33"/>
      <c r="M126" s="33"/>
      <c r="N126" s="74"/>
      <c r="O126" s="18"/>
      <c r="P126" s="117"/>
      <c r="Q126" s="88"/>
      <c r="R126" s="88"/>
      <c r="S126" s="88"/>
      <c r="T126" s="88"/>
      <c r="U126" s="88"/>
      <c r="V126" s="88"/>
    </row>
    <row r="127" spans="1:22" x14ac:dyDescent="0.2">
      <c r="A127" s="124">
        <v>26696.92578125</v>
      </c>
      <c r="B127" s="44">
        <v>1.1561971955568355</v>
      </c>
      <c r="C127" s="128">
        <f t="shared" si="8"/>
        <v>1.1458369824942551</v>
      </c>
      <c r="D127" s="128">
        <f t="shared" si="1"/>
        <v>0.99371499653514195</v>
      </c>
      <c r="E127" s="128">
        <f t="shared" si="9"/>
        <v>0.99365853033821649</v>
      </c>
      <c r="F127" s="128">
        <f t="shared" si="3"/>
        <v>1.5258557982413823E-3</v>
      </c>
      <c r="G127" s="128"/>
      <c r="H127" s="43"/>
      <c r="I127" s="33"/>
      <c r="J127" s="33"/>
      <c r="K127" s="33"/>
      <c r="L127" s="33"/>
      <c r="M127" s="33"/>
      <c r="N127" s="74"/>
      <c r="O127" s="18"/>
      <c r="P127" s="117"/>
      <c r="Q127" s="88"/>
      <c r="R127" s="88"/>
      <c r="S127" s="88"/>
      <c r="T127" s="88"/>
      <c r="U127" s="88"/>
      <c r="V127" s="88"/>
    </row>
    <row r="128" spans="1:22" x14ac:dyDescent="0.2">
      <c r="A128" s="124">
        <v>29293.66015625</v>
      </c>
      <c r="B128" s="44">
        <v>1.1569167724595231</v>
      </c>
      <c r="C128" s="128">
        <f t="shared" si="8"/>
        <v>1.1465565593969427</v>
      </c>
      <c r="D128" s="128">
        <f t="shared" si="1"/>
        <v>0.99433345017099994</v>
      </c>
      <c r="E128" s="128">
        <f t="shared" si="9"/>
        <v>0.99428254033135999</v>
      </c>
      <c r="F128" s="128">
        <f t="shared" si="3"/>
        <v>6.2400999314349281E-4</v>
      </c>
      <c r="G128" s="128"/>
      <c r="H128" s="43"/>
      <c r="I128" s="33"/>
      <c r="J128" s="33"/>
      <c r="K128" s="33"/>
      <c r="L128" s="33"/>
      <c r="M128" s="33"/>
      <c r="N128" s="74"/>
      <c r="O128" s="18"/>
      <c r="P128" s="117"/>
      <c r="Q128" s="88"/>
      <c r="R128" s="88"/>
      <c r="S128" s="88"/>
      <c r="T128" s="88"/>
      <c r="U128" s="88"/>
      <c r="V128" s="88"/>
    </row>
    <row r="129" spans="1:23" x14ac:dyDescent="0.2">
      <c r="A129" s="124">
        <v>31997.2265625</v>
      </c>
      <c r="B129" s="44">
        <v>1.1584463405580085</v>
      </c>
      <c r="C129" s="128">
        <f t="shared" si="8"/>
        <v>1.1480861274954282</v>
      </c>
      <c r="D129" s="128">
        <f t="shared" si="1"/>
        <v>0.99564806567389841</v>
      </c>
      <c r="E129" s="128">
        <f t="shared" si="9"/>
        <v>0.99560896670091636</v>
      </c>
      <c r="F129" s="128">
        <f t="shared" si="3"/>
        <v>1.3264263695563772E-3</v>
      </c>
      <c r="G129" s="128"/>
      <c r="H129" s="43"/>
      <c r="I129" s="33"/>
      <c r="J129" s="33"/>
      <c r="K129" s="33"/>
      <c r="L129" s="33"/>
      <c r="M129" s="33"/>
      <c r="N129" s="74"/>
      <c r="O129" s="18"/>
      <c r="P129" s="117"/>
      <c r="Q129" s="88"/>
      <c r="R129" s="88"/>
      <c r="S129" s="88"/>
      <c r="T129" s="88"/>
      <c r="U129" s="88"/>
      <c r="V129" s="88"/>
    </row>
    <row r="130" spans="1:23" x14ac:dyDescent="0.2">
      <c r="A130" s="124">
        <v>34994.78125</v>
      </c>
      <c r="B130" s="44">
        <v>1.1605672197238368</v>
      </c>
      <c r="C130" s="128">
        <f t="shared" si="8"/>
        <v>1.1502070066612564</v>
      </c>
      <c r="D130" s="128">
        <f t="shared" si="1"/>
        <v>0.99747089437562986</v>
      </c>
      <c r="E130" s="128">
        <f t="shared" si="9"/>
        <v>0.99744817219623416</v>
      </c>
      <c r="F130" s="128">
        <f t="shared" si="3"/>
        <v>1.8392054953177972E-3</v>
      </c>
      <c r="G130" s="128"/>
      <c r="H130" s="43"/>
      <c r="I130" s="33"/>
      <c r="J130" s="33"/>
      <c r="K130" s="33"/>
      <c r="L130" s="33"/>
      <c r="M130" s="33"/>
      <c r="N130" s="74"/>
      <c r="O130" s="18"/>
      <c r="P130" s="117"/>
      <c r="Q130" s="88"/>
      <c r="R130" s="88"/>
      <c r="S130" s="88"/>
      <c r="T130" s="88"/>
      <c r="U130" s="88"/>
      <c r="V130" s="88"/>
    </row>
    <row r="131" spans="1:23" x14ac:dyDescent="0.2">
      <c r="A131" s="124">
        <v>38276.9140625</v>
      </c>
      <c r="B131" s="44">
        <v>1.1613093803197903</v>
      </c>
      <c r="C131" s="128">
        <f t="shared" si="8"/>
        <v>1.1509491672572099</v>
      </c>
      <c r="D131" s="128">
        <f t="shared" si="1"/>
        <v>0.99810875798304088</v>
      </c>
      <c r="E131" s="128">
        <f t="shared" si="9"/>
        <v>0.99809176654544496</v>
      </c>
      <c r="F131" s="128">
        <f t="shared" si="3"/>
        <v>6.435943492107965E-4</v>
      </c>
      <c r="G131" s="128"/>
      <c r="H131" s="43"/>
      <c r="I131" s="33"/>
      <c r="J131" s="33"/>
      <c r="K131" s="33"/>
      <c r="L131" s="33"/>
      <c r="M131" s="33"/>
      <c r="N131" s="74"/>
      <c r="O131" s="18"/>
      <c r="P131" s="117"/>
      <c r="Q131" s="88"/>
      <c r="R131" s="88"/>
      <c r="S131" s="88"/>
      <c r="T131" s="88"/>
      <c r="U131" s="88"/>
      <c r="V131" s="88"/>
    </row>
    <row r="132" spans="1:23" x14ac:dyDescent="0.2">
      <c r="A132" s="124">
        <v>41875.546875</v>
      </c>
      <c r="B132" s="44">
        <v>1.1616423307553692</v>
      </c>
      <c r="C132" s="128">
        <f t="shared" si="8"/>
        <v>1.1512821176927888</v>
      </c>
      <c r="D132" s="128">
        <f t="shared" si="1"/>
        <v>0.99839491837350813</v>
      </c>
      <c r="E132" s="128">
        <f t="shared" si="9"/>
        <v>0.99838049787943683</v>
      </c>
      <c r="F132" s="128">
        <f t="shared" si="3"/>
        <v>2.8873133399187623E-4</v>
      </c>
      <c r="G132" s="128"/>
      <c r="H132" s="43"/>
      <c r="I132" s="33"/>
      <c r="J132" s="33"/>
      <c r="K132" s="33"/>
      <c r="L132" s="33"/>
      <c r="M132" s="33"/>
      <c r="N132" s="74"/>
      <c r="O132" s="18"/>
      <c r="P132" s="117"/>
      <c r="Q132" s="88"/>
      <c r="R132" s="88"/>
      <c r="S132" s="88"/>
      <c r="T132" s="88"/>
      <c r="U132" s="88"/>
      <c r="V132" s="88"/>
    </row>
    <row r="133" spans="1:23" x14ac:dyDescent="0.2">
      <c r="A133" s="124">
        <v>45778.5078125</v>
      </c>
      <c r="B133" s="44">
        <v>1.1619794957534235</v>
      </c>
      <c r="C133" s="128">
        <f t="shared" si="8"/>
        <v>1.1516192826908431</v>
      </c>
      <c r="D133" s="128">
        <f t="shared" si="1"/>
        <v>0.99868470104739882</v>
      </c>
      <c r="E133" s="128">
        <f t="shared" si="9"/>
        <v>0.99867288404044108</v>
      </c>
      <c r="F133" s="128">
        <f t="shared" si="3"/>
        <v>2.9238616100424331E-4</v>
      </c>
      <c r="G133" s="128"/>
      <c r="H133" s="43"/>
      <c r="I133" s="33"/>
      <c r="J133" s="33"/>
      <c r="K133" s="33"/>
      <c r="L133" s="33"/>
      <c r="M133" s="33"/>
      <c r="N133" s="74"/>
      <c r="O133" s="18"/>
      <c r="P133" s="117"/>
      <c r="Q133" s="88"/>
      <c r="R133" s="88"/>
      <c r="S133" s="88"/>
      <c r="T133" s="88"/>
      <c r="U133" s="88"/>
      <c r="V133" s="88"/>
    </row>
    <row r="134" spans="1:23" x14ac:dyDescent="0.2">
      <c r="A134" s="124">
        <v>50077.5625</v>
      </c>
      <c r="B134" s="44">
        <v>1.1635098590523762</v>
      </c>
      <c r="C134" s="128">
        <f t="shared" si="8"/>
        <v>1.1531496459897959</v>
      </c>
      <c r="D134" s="128">
        <f t="shared" si="1"/>
        <v>1</v>
      </c>
      <c r="E134" s="128">
        <f t="shared" si="9"/>
        <v>1</v>
      </c>
      <c r="F134" s="128">
        <f t="shared" si="3"/>
        <v>1.3271159595589221E-3</v>
      </c>
      <c r="G134" s="128"/>
      <c r="H134" s="43"/>
      <c r="I134" s="33"/>
      <c r="J134" s="33"/>
      <c r="K134" s="33"/>
      <c r="L134" s="33"/>
      <c r="M134" s="33"/>
      <c r="N134" s="74"/>
      <c r="O134" s="18"/>
      <c r="P134" s="117"/>
      <c r="Q134" s="88"/>
      <c r="R134" s="88"/>
      <c r="S134" s="88"/>
      <c r="T134" s="88"/>
      <c r="U134" s="88"/>
      <c r="V134" s="88"/>
    </row>
    <row r="135" spans="1:23" x14ac:dyDescent="0.2">
      <c r="A135" s="124">
        <v>54775.69140625</v>
      </c>
      <c r="B135" s="44">
        <v>1.1635098590523762</v>
      </c>
      <c r="C135" s="128">
        <f t="shared" si="8"/>
        <v>1.1531496459897959</v>
      </c>
      <c r="D135" s="128">
        <f t="shared" si="1"/>
        <v>1</v>
      </c>
      <c r="E135" s="128">
        <f t="shared" si="9"/>
        <v>1</v>
      </c>
      <c r="F135" s="128">
        <f t="shared" si="3"/>
        <v>0</v>
      </c>
      <c r="G135" s="128"/>
      <c r="H135" s="43"/>
      <c r="I135" s="33"/>
      <c r="J135" s="33"/>
      <c r="K135" s="33"/>
      <c r="L135" s="33"/>
      <c r="M135" s="33"/>
      <c r="N135" s="74"/>
      <c r="O135" s="18"/>
      <c r="P135" s="117"/>
      <c r="Q135" s="88"/>
      <c r="R135" s="88"/>
      <c r="S135" s="88"/>
      <c r="T135" s="88"/>
      <c r="U135" s="88"/>
      <c r="V135" s="88"/>
    </row>
    <row r="136" spans="1:23" x14ac:dyDescent="0.2">
      <c r="A136" s="124">
        <v>59474.953125</v>
      </c>
      <c r="B136" s="44">
        <v>1.1635098590523762</v>
      </c>
      <c r="C136" s="128">
        <f t="shared" si="8"/>
        <v>1.1531496459897959</v>
      </c>
      <c r="D136" s="128">
        <f t="shared" si="1"/>
        <v>1</v>
      </c>
      <c r="E136" s="128">
        <f t="shared" si="9"/>
        <v>1</v>
      </c>
      <c r="F136" s="128">
        <f t="shared" si="3"/>
        <v>0</v>
      </c>
      <c r="G136" s="128"/>
      <c r="H136" s="36"/>
      <c r="I136" s="124"/>
      <c r="J136" s="124"/>
      <c r="K136" s="124"/>
      <c r="L136" s="124"/>
      <c r="M136" s="124"/>
      <c r="P136" s="117"/>
      <c r="Q136" s="88"/>
      <c r="R136" s="88"/>
      <c r="S136" s="88"/>
      <c r="T136" s="88"/>
      <c r="U136" s="88"/>
      <c r="V136" s="88"/>
    </row>
    <row r="137" spans="1:23" x14ac:dyDescent="0.2">
      <c r="A137" s="124"/>
      <c r="B137" s="44"/>
      <c r="C137" s="128"/>
      <c r="D137" s="128"/>
      <c r="E137" s="128"/>
      <c r="F137" s="128"/>
      <c r="G137" s="128"/>
      <c r="H137" s="36"/>
      <c r="I137" s="124"/>
      <c r="J137" s="124"/>
      <c r="K137" s="124"/>
      <c r="L137" s="124"/>
      <c r="M137" s="124"/>
      <c r="P137" s="55"/>
      <c r="Q137" s="88"/>
      <c r="R137" s="88"/>
      <c r="S137" s="88"/>
      <c r="T137" s="88"/>
      <c r="U137" s="88"/>
      <c r="V137" s="88"/>
    </row>
    <row r="138" spans="1:23" x14ac:dyDescent="0.2">
      <c r="A138" s="124"/>
      <c r="B138" s="44"/>
      <c r="C138" s="128"/>
      <c r="D138" s="128"/>
      <c r="E138" s="128"/>
      <c r="F138" s="128"/>
      <c r="G138" s="128"/>
      <c r="H138" s="36"/>
      <c r="I138" s="124"/>
      <c r="J138" s="124"/>
      <c r="K138" s="124"/>
      <c r="L138" s="124"/>
      <c r="M138" s="124"/>
      <c r="P138" s="55"/>
      <c r="Q138" s="88"/>
      <c r="R138" s="88"/>
      <c r="S138" s="88"/>
      <c r="T138" s="88"/>
      <c r="U138" s="88"/>
      <c r="V138" s="88"/>
    </row>
    <row r="139" spans="1:23" x14ac:dyDescent="0.2">
      <c r="A139" s="124"/>
      <c r="B139" s="44"/>
      <c r="C139" s="128"/>
      <c r="D139" s="128"/>
      <c r="E139" s="128"/>
      <c r="F139" s="128"/>
      <c r="G139" s="128"/>
      <c r="H139" s="36"/>
      <c r="I139" s="124"/>
      <c r="J139" s="124"/>
      <c r="K139" s="124"/>
      <c r="L139" s="124"/>
      <c r="M139" s="124"/>
      <c r="P139" s="55"/>
      <c r="Q139" s="88"/>
      <c r="R139" s="88"/>
      <c r="S139" s="88"/>
      <c r="T139" s="88"/>
      <c r="U139" s="88"/>
      <c r="V139" s="88"/>
    </row>
    <row r="140" spans="1:23" x14ac:dyDescent="0.2">
      <c r="A140" s="124"/>
      <c r="B140" s="44"/>
      <c r="C140" s="128"/>
      <c r="D140" s="128"/>
      <c r="E140" s="128"/>
      <c r="F140" s="128"/>
      <c r="G140" s="128"/>
      <c r="H140" s="36"/>
      <c r="I140" s="124"/>
      <c r="J140" s="124"/>
      <c r="K140" s="124"/>
      <c r="L140" s="124"/>
      <c r="M140" s="124"/>
      <c r="P140" s="55"/>
      <c r="Q140" s="88"/>
      <c r="R140" s="88"/>
      <c r="S140" s="88"/>
      <c r="T140" s="88"/>
      <c r="U140" s="88"/>
      <c r="V140" s="88"/>
    </row>
    <row r="141" spans="1:23" x14ac:dyDescent="0.2">
      <c r="A141" s="124"/>
      <c r="B141" s="44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36"/>
      <c r="P141" s="124"/>
      <c r="Q141" s="124"/>
      <c r="R141" s="124"/>
      <c r="S141" s="124"/>
      <c r="T141" s="124"/>
      <c r="W141" s="55"/>
    </row>
  </sheetData>
  <mergeCells count="5">
    <mergeCell ref="A5:M5"/>
    <mergeCell ref="I25:J25"/>
    <mergeCell ref="I26:J26"/>
    <mergeCell ref="K25:L25"/>
    <mergeCell ref="K26:L26"/>
  </mergeCells>
  <printOptions horizontalCentered="1"/>
  <pageMargins left="0.5" right="0.5" top="0.1" bottom="0.25" header="0" footer="0"/>
  <pageSetup scale="65" orientation="portrait" r:id="rId1"/>
  <rowBreaks count="2" manualBreakCount="2">
    <brk id="86" max="12" man="1"/>
    <brk id="16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0"/>
  <sheetViews>
    <sheetView showGridLines="0" workbookViewId="0">
      <selection activeCell="C6" sqref="C6"/>
    </sheetView>
  </sheetViews>
  <sheetFormatPr defaultColWidth="8.85546875" defaultRowHeight="12.75" x14ac:dyDescent="0.2"/>
  <cols>
    <col min="1" max="17" width="8.140625" style="4" customWidth="1"/>
    <col min="18" max="16384" width="8.85546875" style="4"/>
  </cols>
  <sheetData>
    <row r="1" spans="1:15" ht="15.75" x14ac:dyDescent="0.25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52"/>
      <c r="O1" s="52"/>
    </row>
    <row r="2" spans="1:15" x14ac:dyDescent="0.2">
      <c r="C2" s="16" t="str">
        <f>Table!A7</f>
        <v>Shell Exploration &amp; Production Company</v>
      </c>
      <c r="K2" s="70" t="str">
        <f>Table!L7</f>
        <v>Sample Number:</v>
      </c>
      <c r="N2" s="143"/>
      <c r="O2" s="122" t="str">
        <f>Table!$P$7</f>
        <v>MC 7</v>
      </c>
    </row>
    <row r="3" spans="1:15" x14ac:dyDescent="0.2">
      <c r="C3" s="16" t="str">
        <f>Table!A8</f>
        <v>OCS-Y-2321 Burger J 001</v>
      </c>
      <c r="K3" s="70" t="str">
        <f>Table!L8</f>
        <v>Sample Depth, feet:</v>
      </c>
      <c r="N3" s="78"/>
      <c r="O3" s="94">
        <f>Table!$P$8</f>
        <v>0</v>
      </c>
    </row>
    <row r="4" spans="1:15" x14ac:dyDescent="0.2">
      <c r="C4" s="16" t="str">
        <f>Table!A9</f>
        <v>Offshore</v>
      </c>
      <c r="K4" s="70" t="str">
        <f>Table!L9</f>
        <v>Permeability to Air (calc), mD:</v>
      </c>
      <c r="M4" s="66"/>
      <c r="N4" s="48"/>
      <c r="O4" s="163">
        <f>Table!$P$9</f>
        <v>24.593316592269844</v>
      </c>
    </row>
    <row r="5" spans="1:15" x14ac:dyDescent="0.2">
      <c r="C5" s="16" t="str">
        <f>Table!A10</f>
        <v>HH-77445</v>
      </c>
      <c r="D5" s="115"/>
      <c r="E5" s="115"/>
      <c r="F5" s="9"/>
      <c r="G5" s="115"/>
      <c r="K5" s="70" t="str">
        <f>Table!L10</f>
        <v>Porosity, fraction:</v>
      </c>
      <c r="M5" s="66"/>
      <c r="N5" s="48"/>
      <c r="O5" s="13">
        <f>Table!$P$10</f>
        <v>0.22421889649053736</v>
      </c>
    </row>
    <row r="6" spans="1:15" ht="15" x14ac:dyDescent="0.2">
      <c r="A6" s="66"/>
      <c r="C6" s="174" t="s">
        <v>95</v>
      </c>
      <c r="D6" s="81"/>
      <c r="E6" s="81"/>
      <c r="F6" s="81"/>
      <c r="G6" s="66"/>
      <c r="K6" s="70" t="str">
        <f>Table!L11</f>
        <v>Grain Density, grams/cc:</v>
      </c>
      <c r="M6" s="81"/>
      <c r="N6" s="64"/>
      <c r="O6" s="9">
        <f>Table!$P$11</f>
        <v>2.6750620078364955</v>
      </c>
    </row>
    <row r="7" spans="1:15" x14ac:dyDescent="0.2">
      <c r="B7" s="16"/>
      <c r="D7" s="66"/>
      <c r="E7" s="66"/>
      <c r="I7" s="70"/>
      <c r="K7" s="81"/>
      <c r="L7" s="31"/>
      <c r="M7" s="24"/>
    </row>
    <row r="8" spans="1:15" x14ac:dyDescent="0.2">
      <c r="B8" s="16"/>
      <c r="D8" s="66"/>
      <c r="E8" s="66"/>
      <c r="I8" s="70"/>
      <c r="K8" s="81"/>
      <c r="L8" s="31"/>
      <c r="M8" s="24"/>
    </row>
    <row r="9" spans="1:15" ht="12" customHeight="1" x14ac:dyDescent="0.2">
      <c r="B9" s="66"/>
      <c r="C9" s="66"/>
      <c r="D9" s="66"/>
      <c r="E9" s="66"/>
      <c r="F9" s="66"/>
    </row>
    <row r="10" spans="1:15" x14ac:dyDescent="0.2">
      <c r="B10" s="66"/>
      <c r="C10" s="66"/>
      <c r="D10" s="66"/>
      <c r="E10" s="66"/>
      <c r="F10" s="66"/>
      <c r="K10" s="81"/>
      <c r="L10" s="31"/>
    </row>
    <row r="11" spans="1:15" x14ac:dyDescent="0.2">
      <c r="B11" s="66"/>
      <c r="C11" s="66"/>
      <c r="D11" s="81"/>
      <c r="E11" s="66"/>
      <c r="F11" s="66"/>
      <c r="K11" s="81"/>
      <c r="L11" s="31"/>
    </row>
    <row r="12" spans="1:15" x14ac:dyDescent="0.2">
      <c r="B12" s="66"/>
      <c r="C12" s="66"/>
      <c r="D12" s="81"/>
      <c r="E12" s="66"/>
      <c r="F12" s="66"/>
      <c r="G12" s="70"/>
      <c r="H12" s="66"/>
      <c r="I12" s="66"/>
      <c r="J12" s="13"/>
      <c r="K12" s="81"/>
      <c r="L12" s="31"/>
    </row>
    <row r="13" spans="1:15" x14ac:dyDescent="0.2">
      <c r="A13" s="16"/>
      <c r="B13" s="66"/>
      <c r="C13" s="66"/>
      <c r="D13" s="66"/>
      <c r="E13" s="66"/>
      <c r="F13" s="66"/>
      <c r="G13" s="66"/>
      <c r="H13" s="66"/>
      <c r="I13" s="48"/>
      <c r="J13" s="81"/>
      <c r="K13" s="81"/>
      <c r="L13" s="31"/>
    </row>
    <row r="14" spans="1:15" x14ac:dyDescent="0.2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81"/>
      <c r="L14" s="31"/>
    </row>
    <row r="15" spans="1:15" x14ac:dyDescent="0.2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66"/>
      <c r="L15" s="31"/>
    </row>
    <row r="16" spans="1:15" x14ac:dyDescent="0.2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66"/>
      <c r="L16" s="31"/>
    </row>
    <row r="17" spans="1:12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66"/>
      <c r="L17" s="117"/>
    </row>
    <row r="18" spans="1:12" x14ac:dyDescent="0.2">
      <c r="A18" s="55"/>
      <c r="B18" s="126"/>
      <c r="C18" s="126"/>
      <c r="D18" s="135"/>
      <c r="E18" s="65"/>
      <c r="F18" s="84"/>
      <c r="G18" s="84"/>
      <c r="H18" s="84"/>
      <c r="I18" s="84"/>
      <c r="J18" s="84"/>
      <c r="K18" s="66"/>
      <c r="L18" s="117"/>
    </row>
    <row r="19" spans="1:12" x14ac:dyDescent="0.2">
      <c r="A19" s="76"/>
      <c r="B19" s="126"/>
      <c r="C19" s="126"/>
      <c r="D19" s="135"/>
      <c r="E19" s="65"/>
      <c r="F19" s="84"/>
      <c r="G19" s="84"/>
      <c r="H19" s="84"/>
      <c r="I19" s="84"/>
      <c r="J19" s="84"/>
      <c r="K19" s="66"/>
      <c r="L19" s="117"/>
    </row>
    <row r="20" spans="1:12" x14ac:dyDescent="0.2">
      <c r="A20" s="76"/>
      <c r="B20" s="126"/>
      <c r="C20" s="126"/>
      <c r="D20" s="135"/>
      <c r="E20" s="65"/>
      <c r="F20" s="84"/>
      <c r="G20" s="84"/>
      <c r="H20" s="84"/>
      <c r="I20" s="84"/>
      <c r="J20" s="84"/>
      <c r="K20" s="66"/>
      <c r="L20" s="160"/>
    </row>
    <row r="21" spans="1:12" x14ac:dyDescent="0.2">
      <c r="A21" s="76"/>
      <c r="B21" s="126"/>
      <c r="C21" s="126"/>
      <c r="D21" s="135"/>
      <c r="E21" s="65"/>
      <c r="F21" s="84"/>
      <c r="G21" s="84"/>
      <c r="H21" s="84"/>
      <c r="I21" s="84"/>
      <c r="J21" s="84"/>
      <c r="K21" s="66"/>
      <c r="L21" s="136"/>
    </row>
    <row r="22" spans="1:12" x14ac:dyDescent="0.2">
      <c r="A22" s="76"/>
      <c r="B22" s="126"/>
      <c r="C22" s="126"/>
      <c r="D22" s="135"/>
      <c r="E22" s="65"/>
      <c r="F22" s="84"/>
      <c r="G22" s="84"/>
      <c r="H22" s="84"/>
      <c r="I22" s="84"/>
      <c r="J22" s="84"/>
      <c r="K22" s="66"/>
      <c r="L22" s="136"/>
    </row>
    <row r="23" spans="1:12" x14ac:dyDescent="0.2">
      <c r="A23" s="76"/>
      <c r="B23" s="126"/>
      <c r="C23" s="126"/>
      <c r="D23" s="135"/>
      <c r="E23" s="65"/>
      <c r="F23" s="84"/>
      <c r="G23" s="84"/>
      <c r="H23" s="84"/>
      <c r="I23" s="84"/>
      <c r="J23" s="84"/>
      <c r="K23" s="66"/>
      <c r="L23" s="136"/>
    </row>
    <row r="24" spans="1:12" x14ac:dyDescent="0.2">
      <c r="A24" s="40"/>
      <c r="B24" s="126"/>
      <c r="C24" s="126"/>
      <c r="D24" s="135"/>
      <c r="E24" s="65"/>
      <c r="F24" s="84"/>
      <c r="G24" s="84"/>
      <c r="H24" s="84"/>
      <c r="I24" s="84"/>
      <c r="J24" s="84"/>
      <c r="K24" s="66"/>
      <c r="L24" s="136"/>
    </row>
    <row r="25" spans="1:12" x14ac:dyDescent="0.2">
      <c r="A25" s="40"/>
      <c r="B25" s="126"/>
      <c r="C25" s="126"/>
      <c r="D25" s="135"/>
      <c r="E25" s="65"/>
      <c r="F25" s="84"/>
      <c r="G25" s="84"/>
      <c r="H25" s="84"/>
      <c r="I25" s="84"/>
      <c r="J25" s="84"/>
      <c r="K25" s="66"/>
      <c r="L25" s="136"/>
    </row>
    <row r="26" spans="1:12" x14ac:dyDescent="0.2">
      <c r="A26" s="40"/>
      <c r="B26" s="126"/>
      <c r="C26" s="126"/>
      <c r="D26" s="135"/>
      <c r="E26" s="65"/>
      <c r="F26" s="84"/>
      <c r="G26" s="84"/>
      <c r="H26" s="84"/>
      <c r="I26" s="84"/>
      <c r="J26" s="84"/>
      <c r="K26" s="66"/>
      <c r="L26" s="136"/>
    </row>
    <row r="27" spans="1:12" ht="15.75" customHeight="1" x14ac:dyDescent="0.2">
      <c r="A27" s="40"/>
      <c r="B27" s="126"/>
      <c r="C27" s="126"/>
      <c r="D27" s="135"/>
      <c r="E27" s="65"/>
      <c r="F27" s="84"/>
      <c r="G27" s="84"/>
      <c r="H27" s="84"/>
      <c r="I27" s="84"/>
      <c r="J27" s="84"/>
      <c r="K27" s="66"/>
      <c r="L27" s="136"/>
    </row>
    <row r="28" spans="1:12" x14ac:dyDescent="0.2">
      <c r="A28" s="40"/>
      <c r="B28" s="126"/>
      <c r="C28" s="126"/>
      <c r="D28" s="135"/>
      <c r="E28" s="65"/>
      <c r="F28" s="84"/>
      <c r="G28" s="84"/>
      <c r="H28" s="84"/>
      <c r="I28" s="84"/>
      <c r="J28" s="84"/>
      <c r="K28" s="66"/>
      <c r="L28" s="136"/>
    </row>
    <row r="29" spans="1:12" x14ac:dyDescent="0.2">
      <c r="A29" s="32"/>
      <c r="B29" s="126"/>
      <c r="C29" s="126"/>
      <c r="D29" s="135"/>
      <c r="E29" s="65"/>
      <c r="F29" s="84"/>
      <c r="G29" s="84"/>
      <c r="H29" s="84"/>
      <c r="I29" s="84"/>
      <c r="J29" s="84"/>
      <c r="K29" s="66"/>
      <c r="L29" s="136"/>
    </row>
    <row r="30" spans="1:12" x14ac:dyDescent="0.2">
      <c r="A30" s="32"/>
      <c r="B30" s="126"/>
      <c r="C30" s="126"/>
      <c r="D30" s="135"/>
      <c r="E30" s="65"/>
      <c r="F30" s="84"/>
      <c r="G30" s="84"/>
      <c r="H30" s="84"/>
      <c r="I30" s="84"/>
      <c r="J30" s="84"/>
      <c r="K30" s="66"/>
      <c r="L30" s="136"/>
    </row>
    <row r="31" spans="1:12" x14ac:dyDescent="0.2">
      <c r="A31" s="32"/>
      <c r="B31" s="126"/>
      <c r="C31" s="126"/>
      <c r="D31" s="135"/>
      <c r="E31" s="65"/>
      <c r="F31" s="84"/>
      <c r="G31" s="84"/>
      <c r="H31" s="84"/>
      <c r="I31" s="84"/>
      <c r="J31" s="84"/>
      <c r="K31" s="66"/>
      <c r="L31" s="136"/>
    </row>
    <row r="32" spans="1:12" x14ac:dyDescent="0.2">
      <c r="A32" s="32"/>
      <c r="B32" s="126"/>
      <c r="C32" s="126"/>
      <c r="D32" s="135"/>
      <c r="E32" s="65"/>
      <c r="F32" s="84"/>
      <c r="G32" s="84"/>
      <c r="H32" s="84"/>
      <c r="I32" s="84"/>
      <c r="J32" s="84"/>
      <c r="K32" s="66"/>
      <c r="L32" s="136"/>
    </row>
    <row r="33" spans="1:12" x14ac:dyDescent="0.2">
      <c r="A33" s="32"/>
      <c r="B33" s="126"/>
      <c r="C33" s="126"/>
      <c r="D33" s="135"/>
      <c r="E33" s="65"/>
      <c r="F33" s="84"/>
      <c r="G33" s="84"/>
      <c r="H33" s="84"/>
      <c r="I33" s="84"/>
      <c r="J33" s="84"/>
      <c r="K33" s="66"/>
      <c r="L33" s="136"/>
    </row>
    <row r="34" spans="1:12" x14ac:dyDescent="0.2">
      <c r="A34" s="22"/>
      <c r="B34" s="126"/>
      <c r="C34" s="126"/>
      <c r="D34" s="135"/>
      <c r="E34" s="65"/>
      <c r="F34" s="84"/>
      <c r="G34" s="84"/>
      <c r="H34" s="84"/>
      <c r="I34" s="84"/>
      <c r="J34" s="84"/>
      <c r="K34" s="66"/>
      <c r="L34" s="136"/>
    </row>
    <row r="35" spans="1:12" x14ac:dyDescent="0.2">
      <c r="A35" s="22"/>
      <c r="B35" s="126"/>
      <c r="C35" s="126"/>
      <c r="D35" s="135"/>
      <c r="E35" s="65"/>
      <c r="F35" s="84"/>
      <c r="G35" s="84"/>
      <c r="H35" s="84"/>
      <c r="I35" s="84"/>
      <c r="J35" s="84"/>
      <c r="K35" s="66"/>
      <c r="L35" s="136"/>
    </row>
    <row r="36" spans="1:12" x14ac:dyDescent="0.2">
      <c r="A36" s="22"/>
      <c r="B36" s="126"/>
      <c r="C36" s="126"/>
      <c r="D36" s="135"/>
      <c r="E36" s="65"/>
      <c r="F36" s="84"/>
      <c r="G36" s="84"/>
      <c r="H36" s="84"/>
      <c r="I36" s="84"/>
      <c r="J36" s="84"/>
      <c r="K36" s="66"/>
      <c r="L36" s="136"/>
    </row>
    <row r="37" spans="1:12" x14ac:dyDescent="0.2">
      <c r="A37" s="22"/>
      <c r="B37" s="126"/>
      <c r="C37" s="126"/>
      <c r="D37" s="135"/>
      <c r="E37" s="65"/>
      <c r="F37" s="84"/>
      <c r="G37" s="84"/>
      <c r="H37" s="84"/>
      <c r="I37" s="84"/>
      <c r="J37" s="84"/>
      <c r="K37" s="66"/>
      <c r="L37" s="136"/>
    </row>
    <row r="38" spans="1:12" x14ac:dyDescent="0.2">
      <c r="A38" s="22"/>
      <c r="B38" s="126"/>
      <c r="C38" s="126"/>
      <c r="D38" s="135"/>
      <c r="E38" s="65"/>
      <c r="F38" s="84"/>
      <c r="G38" s="84"/>
      <c r="H38" s="84"/>
      <c r="I38" s="84"/>
      <c r="J38" s="84"/>
      <c r="K38" s="66"/>
      <c r="L38" s="136"/>
    </row>
    <row r="39" spans="1:12" x14ac:dyDescent="0.2">
      <c r="A39" s="22"/>
      <c r="B39" s="126"/>
      <c r="C39" s="126"/>
      <c r="D39" s="135"/>
      <c r="E39" s="65"/>
      <c r="F39" s="84"/>
      <c r="G39" s="84"/>
      <c r="H39" s="84"/>
      <c r="I39" s="84"/>
      <c r="J39" s="84"/>
      <c r="K39" s="66"/>
      <c r="L39" s="136"/>
    </row>
    <row r="40" spans="1:12" x14ac:dyDescent="0.2">
      <c r="A40" s="22"/>
      <c r="B40" s="126"/>
      <c r="C40" s="126"/>
      <c r="D40" s="135"/>
      <c r="E40" s="65"/>
      <c r="F40" s="84"/>
      <c r="G40" s="84"/>
      <c r="H40" s="84"/>
      <c r="I40" s="84"/>
      <c r="J40" s="84"/>
      <c r="K40" s="66"/>
      <c r="L40" s="136"/>
    </row>
    <row r="41" spans="1:12" x14ac:dyDescent="0.2">
      <c r="A41" s="22"/>
      <c r="B41" s="126"/>
      <c r="C41" s="126"/>
      <c r="D41" s="135"/>
      <c r="E41" s="65"/>
      <c r="F41" s="84"/>
      <c r="G41" s="84"/>
      <c r="H41" s="84"/>
      <c r="I41" s="84"/>
      <c r="J41" s="84"/>
      <c r="K41" s="66"/>
      <c r="L41" s="136"/>
    </row>
    <row r="42" spans="1:12" x14ac:dyDescent="0.2">
      <c r="A42" s="22"/>
      <c r="B42" s="126"/>
      <c r="C42" s="126"/>
      <c r="D42" s="135"/>
      <c r="E42" s="65"/>
      <c r="F42" s="84"/>
      <c r="G42" s="84"/>
      <c r="H42" s="84"/>
      <c r="I42" s="84"/>
      <c r="J42" s="84"/>
      <c r="K42" s="66"/>
      <c r="L42" s="136"/>
    </row>
    <row r="43" spans="1:12" x14ac:dyDescent="0.2">
      <c r="A43" s="22"/>
      <c r="B43" s="126"/>
      <c r="C43" s="126"/>
      <c r="D43" s="135"/>
      <c r="E43" s="65"/>
      <c r="F43" s="84"/>
      <c r="G43" s="84"/>
      <c r="H43" s="84"/>
      <c r="I43" s="84"/>
      <c r="J43" s="84"/>
      <c r="K43" s="66"/>
      <c r="L43" s="136"/>
    </row>
    <row r="44" spans="1:12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</row>
    <row r="45" spans="1:12" ht="17.2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</row>
    <row r="46" spans="1:12" x14ac:dyDescent="0.2">
      <c r="A46" s="88"/>
      <c r="B46" s="88"/>
      <c r="C46" s="88"/>
      <c r="D46" s="88"/>
      <c r="E46" s="88"/>
      <c r="F46" s="88"/>
      <c r="G46" s="88"/>
      <c r="H46" s="88"/>
      <c r="I46" s="88"/>
      <c r="J46" s="88"/>
    </row>
    <row r="47" spans="1:12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2" ht="15" x14ac:dyDescent="0.2">
      <c r="A48" s="88"/>
      <c r="B48" s="88"/>
      <c r="C48" s="88"/>
      <c r="D48" s="88"/>
      <c r="E48" s="88"/>
      <c r="F48" s="88"/>
      <c r="G48" s="88"/>
      <c r="H48" s="1"/>
      <c r="I48" s="139"/>
      <c r="J48" s="158"/>
      <c r="K48" s="88"/>
    </row>
    <row r="49" spans="1:12" x14ac:dyDescent="0.2">
      <c r="A49" s="88"/>
      <c r="B49" s="88"/>
      <c r="C49" s="88"/>
      <c r="D49" s="88"/>
      <c r="E49" s="88"/>
      <c r="F49" s="88"/>
      <c r="G49" s="88"/>
      <c r="H49" s="139"/>
      <c r="I49" s="139"/>
      <c r="J49" s="158"/>
      <c r="K49" s="88"/>
    </row>
    <row r="50" spans="1:12" x14ac:dyDescent="0.2">
      <c r="G50" s="88"/>
      <c r="H50" s="139"/>
      <c r="I50" s="139"/>
      <c r="J50" s="158"/>
      <c r="K50" s="88"/>
    </row>
    <row r="51" spans="1:12" x14ac:dyDescent="0.2">
      <c r="G51" s="88"/>
      <c r="H51" s="139"/>
      <c r="I51" s="139"/>
      <c r="J51" s="158"/>
      <c r="K51" s="88"/>
    </row>
    <row r="52" spans="1:12" x14ac:dyDescent="0.2">
      <c r="G52" s="88"/>
      <c r="H52" s="139"/>
      <c r="I52" s="139"/>
      <c r="J52" s="158"/>
      <c r="K52" s="88"/>
    </row>
    <row r="53" spans="1:12" x14ac:dyDescent="0.2">
      <c r="G53" s="88"/>
      <c r="H53" s="88"/>
      <c r="I53" s="88"/>
      <c r="J53" s="88"/>
      <c r="K53" s="88"/>
    </row>
    <row r="54" spans="1:12" x14ac:dyDescent="0.2">
      <c r="G54" s="88"/>
      <c r="H54" s="88"/>
      <c r="I54" s="88"/>
      <c r="J54" s="88"/>
      <c r="K54" s="88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9"/>
  <sheetViews>
    <sheetView showGridLines="0" workbookViewId="0">
      <selection activeCell="C6" sqref="C6"/>
    </sheetView>
  </sheetViews>
  <sheetFormatPr defaultColWidth="8.85546875" defaultRowHeight="12.75" x14ac:dyDescent="0.2"/>
  <cols>
    <col min="1" max="7" width="8.28515625" style="4" customWidth="1"/>
    <col min="8" max="8" width="4.85546875" style="4" customWidth="1"/>
    <col min="9" max="14" width="8.28515625" style="4" customWidth="1"/>
    <col min="15" max="15" width="13.140625" style="4" customWidth="1"/>
    <col min="16" max="19" width="8.28515625" style="4" customWidth="1"/>
    <col min="20" max="16384" width="8.85546875" style="4"/>
  </cols>
  <sheetData>
    <row r="1" spans="1:15" ht="15.75" x14ac:dyDescent="0.25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5" x14ac:dyDescent="0.2">
      <c r="C2" s="16" t="str">
        <f>Table!A7</f>
        <v>Shell Exploration &amp; Production Company</v>
      </c>
      <c r="K2" s="70" t="str">
        <f>Table!L7</f>
        <v>Sample Number:</v>
      </c>
      <c r="O2" s="122" t="str">
        <f>Table!$P$7</f>
        <v>MC 7</v>
      </c>
    </row>
    <row r="3" spans="1:15" x14ac:dyDescent="0.2">
      <c r="C3" s="16" t="str">
        <f>Table!A8</f>
        <v>OCS-Y-2321 Burger J 001</v>
      </c>
      <c r="K3" s="70" t="str">
        <f>Table!L8</f>
        <v>Sample Depth, feet:</v>
      </c>
      <c r="O3" s="94">
        <f>Table!$P$8</f>
        <v>0</v>
      </c>
    </row>
    <row r="4" spans="1:15" x14ac:dyDescent="0.2">
      <c r="C4" s="16" t="str">
        <f>Table!A9</f>
        <v>Offshore</v>
      </c>
      <c r="K4" s="70" t="str">
        <f>Table!L9</f>
        <v>Permeability to Air (calc), mD:</v>
      </c>
      <c r="M4" s="66"/>
      <c r="N4" s="66"/>
      <c r="O4" s="163">
        <f>Table!$P$9</f>
        <v>24.593316592269844</v>
      </c>
    </row>
    <row r="5" spans="1:15" x14ac:dyDescent="0.2">
      <c r="C5" s="16" t="str">
        <f>Table!A10</f>
        <v>HH-77445</v>
      </c>
      <c r="D5" s="102"/>
      <c r="E5" s="102"/>
      <c r="F5" s="9"/>
      <c r="G5" s="102"/>
      <c r="K5" s="70" t="str">
        <f>Table!L10</f>
        <v>Porosity, fraction:</v>
      </c>
      <c r="M5" s="66"/>
      <c r="N5" s="66"/>
      <c r="O5" s="13">
        <f>Table!$P$10</f>
        <v>0.22421889649053736</v>
      </c>
    </row>
    <row r="6" spans="1:15" ht="15" x14ac:dyDescent="0.2">
      <c r="A6" s="66"/>
      <c r="C6" s="174" t="s">
        <v>95</v>
      </c>
      <c r="D6" s="81"/>
      <c r="E6" s="81"/>
      <c r="F6" s="81"/>
      <c r="G6" s="66"/>
      <c r="K6" s="70" t="str">
        <f>Table!L11</f>
        <v>Grain Density, grams/cc:</v>
      </c>
      <c r="M6" s="81"/>
      <c r="N6" s="81"/>
      <c r="O6" s="9">
        <f>Table!$P$11</f>
        <v>2.6750620078364955</v>
      </c>
    </row>
    <row r="7" spans="1:15" x14ac:dyDescent="0.2">
      <c r="B7" s="16"/>
      <c r="D7" s="66"/>
      <c r="E7" s="66"/>
      <c r="I7" s="70"/>
      <c r="K7" s="81"/>
      <c r="L7" s="31"/>
      <c r="M7" s="24"/>
    </row>
    <row r="8" spans="1:15" x14ac:dyDescent="0.2">
      <c r="B8" s="66"/>
      <c r="C8" s="66"/>
      <c r="D8" s="66"/>
      <c r="E8" s="66"/>
      <c r="F8" s="66"/>
    </row>
    <row r="9" spans="1:15" x14ac:dyDescent="0.2">
      <c r="B9" s="66"/>
      <c r="C9" s="66"/>
      <c r="D9" s="66"/>
      <c r="E9" s="66"/>
      <c r="F9" s="66"/>
      <c r="K9" s="81"/>
      <c r="L9" s="31"/>
    </row>
    <row r="10" spans="1:15" x14ac:dyDescent="0.2">
      <c r="B10" s="66"/>
      <c r="C10" s="66"/>
      <c r="D10" s="81"/>
      <c r="E10" s="66"/>
      <c r="F10" s="66"/>
      <c r="K10" s="81"/>
      <c r="L10" s="31"/>
    </row>
    <row r="11" spans="1:15" x14ac:dyDescent="0.2">
      <c r="B11" s="66"/>
      <c r="C11" s="66"/>
      <c r="D11" s="81"/>
      <c r="E11" s="66"/>
      <c r="F11" s="66"/>
      <c r="G11" s="70"/>
      <c r="H11" s="66"/>
      <c r="I11" s="66"/>
      <c r="J11" s="13"/>
      <c r="K11" s="81"/>
      <c r="L11" s="31"/>
    </row>
    <row r="12" spans="1:15" x14ac:dyDescent="0.2">
      <c r="A12" s="16"/>
      <c r="B12" s="66"/>
      <c r="C12" s="66"/>
      <c r="D12" s="66"/>
      <c r="E12" s="66"/>
      <c r="F12" s="66"/>
      <c r="G12" s="66"/>
      <c r="H12" s="66"/>
      <c r="I12" s="48"/>
      <c r="J12" s="81"/>
      <c r="K12" s="81"/>
      <c r="L12" s="31"/>
    </row>
    <row r="13" spans="1:15" x14ac:dyDescent="0.2">
      <c r="A13" s="148"/>
      <c r="B13" s="148"/>
      <c r="C13" s="148"/>
      <c r="D13" s="148"/>
      <c r="E13" s="148"/>
      <c r="F13" s="134"/>
      <c r="G13" s="134"/>
      <c r="H13" s="134"/>
      <c r="I13" s="134"/>
      <c r="J13" s="134"/>
      <c r="K13" s="81"/>
      <c r="L13" s="31"/>
    </row>
    <row r="14" spans="1:15" x14ac:dyDescent="0.2">
      <c r="A14" s="148"/>
      <c r="B14" s="148"/>
      <c r="C14" s="148"/>
      <c r="D14" s="148"/>
      <c r="E14" s="148"/>
      <c r="F14" s="148"/>
      <c r="G14" s="148"/>
      <c r="H14" s="148"/>
      <c r="I14" s="134"/>
      <c r="J14" s="134"/>
      <c r="K14" s="66"/>
      <c r="L14" s="31"/>
    </row>
    <row r="15" spans="1:15" x14ac:dyDescent="0.2">
      <c r="A15" s="148"/>
      <c r="B15" s="148"/>
      <c r="C15" s="148"/>
      <c r="D15" s="148"/>
      <c r="E15" s="148"/>
      <c r="F15" s="148"/>
      <c r="G15" s="148"/>
      <c r="H15" s="148"/>
      <c r="I15" s="134"/>
      <c r="J15" s="134"/>
      <c r="K15" s="66"/>
      <c r="L15" s="31"/>
    </row>
    <row r="16" spans="1:15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66"/>
      <c r="L16" s="117"/>
    </row>
    <row r="17" spans="1:12" x14ac:dyDescent="0.2">
      <c r="A17" s="55"/>
      <c r="B17" s="126"/>
      <c r="C17" s="126"/>
      <c r="D17" s="135"/>
      <c r="E17" s="65"/>
      <c r="F17" s="84"/>
      <c r="G17" s="84"/>
      <c r="H17" s="84"/>
      <c r="I17" s="84"/>
      <c r="J17" s="84"/>
      <c r="K17" s="66"/>
      <c r="L17" s="117"/>
    </row>
    <row r="18" spans="1:12" x14ac:dyDescent="0.2">
      <c r="A18" s="76"/>
      <c r="B18" s="126"/>
      <c r="C18" s="126"/>
      <c r="D18" s="135"/>
      <c r="E18" s="65"/>
      <c r="F18" s="84"/>
      <c r="G18" s="84"/>
      <c r="H18" s="84"/>
      <c r="I18" s="84"/>
      <c r="J18" s="84"/>
      <c r="K18" s="66"/>
      <c r="L18" s="117"/>
    </row>
    <row r="19" spans="1:12" x14ac:dyDescent="0.2">
      <c r="A19" s="76"/>
      <c r="B19" s="126"/>
      <c r="C19" s="126"/>
      <c r="D19" s="135"/>
      <c r="E19" s="65"/>
      <c r="F19" s="84"/>
      <c r="G19" s="84"/>
      <c r="H19" s="84"/>
      <c r="I19" s="84"/>
      <c r="J19" s="84"/>
      <c r="K19" s="66"/>
      <c r="L19" s="160"/>
    </row>
    <row r="20" spans="1:12" x14ac:dyDescent="0.2">
      <c r="A20" s="76"/>
      <c r="B20" s="126"/>
      <c r="C20" s="126"/>
      <c r="D20" s="135"/>
      <c r="E20" s="65"/>
      <c r="F20" s="84"/>
      <c r="G20" s="84"/>
      <c r="H20" s="84"/>
      <c r="I20" s="84"/>
      <c r="J20" s="84"/>
      <c r="K20" s="66"/>
      <c r="L20" s="136"/>
    </row>
    <row r="21" spans="1:12" x14ac:dyDescent="0.2">
      <c r="A21" s="76"/>
      <c r="B21" s="126"/>
      <c r="C21" s="126"/>
      <c r="D21" s="135"/>
      <c r="E21" s="65"/>
      <c r="F21" s="84"/>
      <c r="G21" s="84"/>
      <c r="H21" s="84"/>
      <c r="I21" s="84"/>
      <c r="J21" s="84"/>
      <c r="K21" s="66"/>
      <c r="L21" s="136"/>
    </row>
    <row r="22" spans="1:12" x14ac:dyDescent="0.2">
      <c r="A22" s="76"/>
      <c r="B22" s="126"/>
      <c r="C22" s="126"/>
      <c r="D22" s="135"/>
      <c r="E22" s="65"/>
      <c r="F22" s="84"/>
      <c r="G22" s="84"/>
      <c r="H22" s="84"/>
      <c r="I22" s="84"/>
      <c r="J22" s="84"/>
      <c r="K22" s="66"/>
      <c r="L22" s="136"/>
    </row>
    <row r="23" spans="1:12" x14ac:dyDescent="0.2">
      <c r="A23" s="40"/>
      <c r="B23" s="126"/>
      <c r="C23" s="126"/>
      <c r="D23" s="135"/>
      <c r="E23" s="65"/>
      <c r="F23" s="84"/>
      <c r="G23" s="84"/>
      <c r="H23" s="84"/>
      <c r="I23" s="84"/>
      <c r="J23" s="84"/>
      <c r="K23" s="66"/>
      <c r="L23" s="136"/>
    </row>
    <row r="24" spans="1:12" x14ac:dyDescent="0.2">
      <c r="A24" s="40"/>
      <c r="B24" s="126"/>
      <c r="C24" s="126"/>
      <c r="D24" s="135"/>
      <c r="E24" s="65"/>
      <c r="F24" s="84"/>
      <c r="G24" s="84"/>
      <c r="H24" s="84"/>
      <c r="I24" s="84"/>
      <c r="J24" s="84"/>
      <c r="K24" s="66"/>
      <c r="L24" s="136"/>
    </row>
    <row r="25" spans="1:12" x14ac:dyDescent="0.2">
      <c r="A25" s="40"/>
      <c r="B25" s="126"/>
      <c r="C25" s="126"/>
      <c r="D25" s="135"/>
      <c r="E25" s="65"/>
      <c r="F25" s="84"/>
      <c r="G25" s="84"/>
      <c r="H25" s="84"/>
      <c r="I25" s="84"/>
      <c r="J25" s="84"/>
      <c r="K25" s="66"/>
      <c r="L25" s="136"/>
    </row>
    <row r="26" spans="1:12" x14ac:dyDescent="0.2">
      <c r="A26" s="40"/>
      <c r="B26" s="126"/>
      <c r="C26" s="126"/>
      <c r="D26" s="135"/>
      <c r="E26" s="65"/>
      <c r="F26" s="84"/>
      <c r="G26" s="84"/>
      <c r="H26" s="84"/>
      <c r="I26" s="84"/>
      <c r="J26" s="84"/>
      <c r="K26" s="66"/>
      <c r="L26" s="136"/>
    </row>
    <row r="27" spans="1:12" x14ac:dyDescent="0.2">
      <c r="A27" s="40"/>
      <c r="B27" s="126"/>
      <c r="C27" s="126"/>
      <c r="D27" s="135"/>
      <c r="E27" s="65"/>
      <c r="F27" s="84"/>
      <c r="G27" s="84"/>
      <c r="H27" s="84"/>
      <c r="I27" s="84"/>
      <c r="J27" s="84"/>
      <c r="K27" s="66"/>
      <c r="L27" s="136"/>
    </row>
    <row r="28" spans="1:12" x14ac:dyDescent="0.2">
      <c r="A28" s="32"/>
      <c r="B28" s="126"/>
      <c r="C28" s="126"/>
      <c r="D28" s="135"/>
      <c r="E28" s="65"/>
      <c r="F28" s="84"/>
      <c r="G28" s="84"/>
      <c r="H28" s="84"/>
      <c r="I28" s="84"/>
      <c r="J28" s="84"/>
      <c r="K28" s="66"/>
      <c r="L28" s="136"/>
    </row>
    <row r="29" spans="1:12" x14ac:dyDescent="0.2">
      <c r="A29" s="32"/>
      <c r="B29" s="126"/>
      <c r="C29" s="126"/>
      <c r="D29" s="135"/>
      <c r="E29" s="65"/>
      <c r="F29" s="84"/>
      <c r="G29" s="84"/>
      <c r="H29" s="84"/>
      <c r="I29" s="84"/>
      <c r="J29" s="84"/>
      <c r="K29" s="66"/>
      <c r="L29" s="136"/>
    </row>
    <row r="30" spans="1:12" x14ac:dyDescent="0.2">
      <c r="A30" s="32"/>
      <c r="B30" s="126"/>
      <c r="C30" s="126"/>
      <c r="D30" s="135"/>
      <c r="E30" s="65"/>
      <c r="F30" s="84"/>
      <c r="G30" s="84"/>
      <c r="H30" s="84"/>
      <c r="I30" s="84"/>
      <c r="J30" s="84"/>
      <c r="K30" s="66"/>
      <c r="L30" s="136"/>
    </row>
    <row r="31" spans="1:12" x14ac:dyDescent="0.2">
      <c r="A31" s="32"/>
      <c r="B31" s="126"/>
      <c r="C31" s="126"/>
      <c r="D31" s="135"/>
      <c r="E31" s="65"/>
      <c r="F31" s="84"/>
      <c r="G31" s="84"/>
      <c r="H31" s="84"/>
      <c r="I31" s="84"/>
      <c r="J31" s="84"/>
      <c r="K31" s="66"/>
      <c r="L31" s="136"/>
    </row>
    <row r="32" spans="1:12" x14ac:dyDescent="0.2">
      <c r="A32" s="32"/>
      <c r="B32" s="126"/>
      <c r="C32" s="126"/>
      <c r="D32" s="135"/>
      <c r="E32" s="65"/>
      <c r="F32" s="84"/>
      <c r="G32" s="84"/>
      <c r="H32" s="84"/>
      <c r="I32" s="84"/>
      <c r="J32" s="84"/>
      <c r="K32" s="66"/>
      <c r="L32" s="136"/>
    </row>
    <row r="33" spans="1:13" x14ac:dyDescent="0.2">
      <c r="A33" s="22"/>
      <c r="B33" s="126"/>
      <c r="C33" s="126"/>
      <c r="D33" s="135"/>
      <c r="E33" s="65"/>
      <c r="F33" s="84"/>
      <c r="G33" s="84"/>
      <c r="H33" s="84"/>
      <c r="I33" s="84"/>
      <c r="J33" s="84"/>
      <c r="K33" s="66"/>
      <c r="L33" s="136"/>
    </row>
    <row r="34" spans="1:13" x14ac:dyDescent="0.2">
      <c r="A34" s="22"/>
      <c r="B34" s="126"/>
      <c r="C34" s="126"/>
      <c r="D34" s="135"/>
      <c r="E34" s="65"/>
      <c r="F34" s="84"/>
      <c r="G34" s="84"/>
      <c r="H34" s="84"/>
      <c r="I34" s="84"/>
      <c r="J34" s="84"/>
      <c r="K34" s="66"/>
      <c r="L34" s="136"/>
    </row>
    <row r="35" spans="1:13" x14ac:dyDescent="0.2">
      <c r="A35" s="22"/>
      <c r="B35" s="126"/>
      <c r="C35" s="126"/>
      <c r="D35" s="135"/>
      <c r="E35" s="65"/>
      <c r="F35" s="84"/>
      <c r="G35" s="84"/>
      <c r="H35" s="84"/>
      <c r="I35" s="84"/>
      <c r="J35" s="84"/>
      <c r="K35" s="66"/>
      <c r="L35" s="136"/>
    </row>
    <row r="36" spans="1:13" x14ac:dyDescent="0.2">
      <c r="A36" s="22"/>
      <c r="B36" s="126"/>
      <c r="C36" s="126"/>
      <c r="D36" s="135"/>
      <c r="E36" s="65"/>
      <c r="F36" s="84"/>
      <c r="G36" s="84"/>
      <c r="H36" s="84"/>
      <c r="I36" s="84"/>
      <c r="J36" s="84"/>
      <c r="K36" s="66"/>
      <c r="L36" s="136"/>
    </row>
    <row r="37" spans="1:13" x14ac:dyDescent="0.2">
      <c r="A37" s="22"/>
      <c r="B37" s="126"/>
      <c r="C37" s="126"/>
      <c r="D37" s="135"/>
      <c r="E37" s="65"/>
      <c r="F37" s="84"/>
      <c r="G37" s="84"/>
      <c r="H37" s="84"/>
      <c r="I37" s="84"/>
      <c r="J37" s="84"/>
      <c r="K37"/>
      <c r="L37"/>
      <c r="M37"/>
    </row>
    <row r="38" spans="1:13" x14ac:dyDescent="0.2">
      <c r="A38" s="22"/>
      <c r="B38" s="126"/>
      <c r="C38" s="126"/>
      <c r="D38" s="135"/>
      <c r="E38" s="65"/>
      <c r="F38" s="84"/>
      <c r="G38" s="84"/>
      <c r="H38" s="84"/>
      <c r="I38" s="84"/>
      <c r="J38" s="84"/>
      <c r="K38"/>
      <c r="L38"/>
      <c r="M38"/>
    </row>
    <row r="39" spans="1:13" x14ac:dyDescent="0.2">
      <c r="A39" s="22"/>
      <c r="B39" s="126"/>
      <c r="C39" s="126"/>
      <c r="D39" s="135"/>
      <c r="E39" s="65"/>
      <c r="F39" s="84"/>
      <c r="G39" s="84"/>
      <c r="H39" s="84"/>
      <c r="I39" s="84"/>
      <c r="J39" s="84"/>
      <c r="K39"/>
      <c r="L39"/>
      <c r="M39"/>
    </row>
    <row r="40" spans="1:13" x14ac:dyDescent="0.2">
      <c r="A40" s="22"/>
      <c r="B40" s="126"/>
      <c r="C40" s="126"/>
      <c r="D40" s="135"/>
      <c r="E40" s="65"/>
      <c r="F40" s="84"/>
      <c r="G40" s="84"/>
      <c r="H40" s="84"/>
      <c r="I40" s="84"/>
      <c r="J40" s="84"/>
      <c r="K40"/>
      <c r="L40"/>
      <c r="M40"/>
    </row>
    <row r="41" spans="1:13" x14ac:dyDescent="0.2">
      <c r="A41" s="22"/>
      <c r="B41" s="126"/>
      <c r="C41" s="126"/>
      <c r="D41" s="135"/>
      <c r="E41" s="65"/>
      <c r="F41" s="84"/>
      <c r="G41" s="84"/>
      <c r="H41" s="84"/>
      <c r="I41" s="84"/>
      <c r="J41" s="84"/>
      <c r="K41"/>
      <c r="L41"/>
      <c r="M41"/>
    </row>
    <row r="42" spans="1:13" x14ac:dyDescent="0.2">
      <c r="A42" s="22"/>
      <c r="B42" s="126"/>
      <c r="C42" s="126"/>
      <c r="D42" s="135"/>
      <c r="E42" s="65"/>
      <c r="F42" s="84"/>
      <c r="G42" s="84"/>
      <c r="H42" s="84"/>
      <c r="I42" s="84"/>
      <c r="J42" s="84"/>
      <c r="K42" s="66"/>
      <c r="L42" s="136"/>
    </row>
    <row r="43" spans="1:13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</row>
    <row r="44" spans="1:13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</row>
    <row r="45" spans="1:13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</row>
    <row r="46" spans="1:13" x14ac:dyDescent="0.2">
      <c r="A46" s="88"/>
      <c r="B46" s="88"/>
      <c r="C46" s="88"/>
      <c r="D46" s="88"/>
      <c r="E46" s="88"/>
      <c r="F46" s="88"/>
      <c r="G46" s="88"/>
      <c r="H46" s="88"/>
      <c r="I46" s="88"/>
      <c r="J46" s="88"/>
    </row>
    <row r="47" spans="1:13" x14ac:dyDescent="0.2">
      <c r="A47" s="88"/>
      <c r="B47" s="88"/>
      <c r="C47" s="88"/>
      <c r="D47" s="88"/>
      <c r="E47" s="88"/>
      <c r="F47" s="88"/>
      <c r="G47" s="88"/>
    </row>
    <row r="48" spans="1:13" x14ac:dyDescent="0.2">
      <c r="A48" s="88"/>
      <c r="B48" s="88"/>
      <c r="C48" s="88"/>
      <c r="D48" s="88"/>
      <c r="E48" s="88"/>
      <c r="F48" s="88"/>
      <c r="G48" s="88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6"/>
  <dimension ref="A1:AV190"/>
  <sheetViews>
    <sheetView showGridLines="0" tabSelected="1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7" sqref="A7"/>
    </sheetView>
  </sheetViews>
  <sheetFormatPr defaultColWidth="8.85546875" defaultRowHeight="12.75" x14ac:dyDescent="0.2"/>
  <cols>
    <col min="1" max="2" width="8.85546875" style="4"/>
    <col min="3" max="3" width="11.140625" style="4" customWidth="1"/>
    <col min="4" max="4" width="16.28515625" style="4" customWidth="1"/>
    <col min="5" max="8" width="10.85546875" style="4" customWidth="1"/>
    <col min="9" max="9" width="11.140625" style="4" customWidth="1"/>
    <col min="10" max="10" width="11.85546875" style="4" customWidth="1"/>
    <col min="11" max="11" width="9.85546875" style="4" bestFit="1" customWidth="1"/>
    <col min="12" max="12" width="10.5703125" style="4" customWidth="1"/>
    <col min="13" max="14" width="10.5703125" style="4" bestFit="1" customWidth="1"/>
    <col min="15" max="15" width="8.85546875" style="4" customWidth="1"/>
    <col min="16" max="16" width="10.5703125" style="4" bestFit="1" customWidth="1"/>
    <col min="17" max="17" width="9.5703125" style="4" customWidth="1"/>
    <col min="18" max="18" width="8.85546875" style="4" customWidth="1"/>
    <col min="19" max="19" width="10.85546875" style="4" customWidth="1"/>
    <col min="20" max="20" width="11.140625" style="4" customWidth="1"/>
    <col min="21" max="21" width="9.28515625" style="4" customWidth="1"/>
    <col min="22" max="22" width="10.7109375" style="4" customWidth="1"/>
    <col min="23" max="23" width="10.5703125" style="4" customWidth="1"/>
    <col min="24" max="24" width="11" style="4" customWidth="1"/>
    <col min="25" max="25" width="9.140625"/>
    <col min="26" max="26" width="13" style="4" customWidth="1"/>
    <col min="27" max="28" width="8.85546875" style="4"/>
    <col min="29" max="29" width="12.140625" style="4" bestFit="1" customWidth="1"/>
    <col min="30" max="39" width="8.85546875" style="4"/>
    <col min="40" max="40" width="15.85546875" style="4" customWidth="1"/>
    <col min="41" max="43" width="8.85546875" style="4"/>
    <col min="44" max="48" width="8.85546875" style="88"/>
    <col min="49" max="16384" width="8.85546875" style="4"/>
  </cols>
  <sheetData>
    <row r="1" spans="1:48" x14ac:dyDescent="0.2">
      <c r="P1" s="85"/>
      <c r="Q1" s="85"/>
      <c r="Z1" s="87" t="s">
        <v>50</v>
      </c>
      <c r="AA1" s="7"/>
      <c r="AB1" s="7"/>
      <c r="AC1" s="21"/>
      <c r="AD1" s="21"/>
    </row>
    <row r="2" spans="1:48" x14ac:dyDescent="0.2">
      <c r="Z2" s="11"/>
      <c r="AA2" s="10"/>
      <c r="AB2" s="75" t="s">
        <v>66</v>
      </c>
      <c r="AC2" s="75" t="s">
        <v>51</v>
      </c>
      <c r="AD2" s="89" t="s">
        <v>0</v>
      </c>
      <c r="AE2" s="119" t="s">
        <v>27</v>
      </c>
      <c r="AJ2" s="4">
        <v>79.391999999999996</v>
      </c>
    </row>
    <row r="3" spans="1:48" x14ac:dyDescent="0.2">
      <c r="P3" s="2"/>
      <c r="Q3" s="2"/>
      <c r="Z3" s="153" t="s">
        <v>82</v>
      </c>
      <c r="AA3" s="160"/>
      <c r="AB3" s="113">
        <v>140</v>
      </c>
      <c r="AC3" s="117"/>
      <c r="AD3" s="121"/>
      <c r="AE3" s="92"/>
      <c r="AJ3" s="4">
        <v>13.5512</v>
      </c>
    </row>
    <row r="4" spans="1:48" x14ac:dyDescent="0.2">
      <c r="Z4" s="153" t="s">
        <v>21</v>
      </c>
      <c r="AA4" s="160"/>
      <c r="AB4" s="113">
        <v>485</v>
      </c>
      <c r="AC4" s="117"/>
      <c r="AD4" s="121"/>
      <c r="AE4" s="92"/>
      <c r="AJ4" s="4">
        <v>238.327</v>
      </c>
      <c r="AN4" s="171" t="s">
        <v>29</v>
      </c>
      <c r="AO4" s="172"/>
      <c r="AP4" s="173"/>
      <c r="AR4" s="170"/>
      <c r="AS4" s="170"/>
      <c r="AT4" s="170"/>
    </row>
    <row r="5" spans="1:48" ht="15.75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7"/>
      <c r="R5" s="81"/>
      <c r="S5" s="81"/>
      <c r="T5" s="81"/>
      <c r="U5" s="81"/>
      <c r="V5" s="81"/>
      <c r="W5" s="81"/>
      <c r="X5" s="81"/>
      <c r="Z5" s="153" t="s">
        <v>31</v>
      </c>
      <c r="AA5" s="160"/>
      <c r="AB5" s="117"/>
      <c r="AC5" s="63">
        <v>0</v>
      </c>
      <c r="AD5" s="63">
        <v>0</v>
      </c>
      <c r="AE5" s="51">
        <v>30</v>
      </c>
      <c r="AJ5" s="4">
        <v>16.094200000000001</v>
      </c>
      <c r="AN5" s="71" t="s">
        <v>44</v>
      </c>
      <c r="AO5" s="71" t="s">
        <v>33</v>
      </c>
      <c r="AP5" s="71" t="s">
        <v>55</v>
      </c>
      <c r="AR5" s="15"/>
      <c r="AS5" s="15"/>
      <c r="AT5" s="15"/>
    </row>
    <row r="6" spans="1:48" x14ac:dyDescent="0.2">
      <c r="A6" s="66"/>
      <c r="B6" s="81"/>
      <c r="C6" s="81"/>
      <c r="D6" s="66"/>
      <c r="E6" s="66"/>
      <c r="F6" s="66"/>
      <c r="G6" s="66"/>
      <c r="H6" s="66"/>
      <c r="I6" s="66"/>
      <c r="J6" s="66"/>
      <c r="K6" s="81"/>
      <c r="L6" s="81"/>
      <c r="M6" s="81"/>
      <c r="N6" s="66"/>
      <c r="O6" s="81"/>
      <c r="P6" s="81"/>
      <c r="Q6" s="81"/>
      <c r="R6" s="81"/>
      <c r="S6" s="81"/>
      <c r="T6" s="81"/>
      <c r="U6" s="81"/>
      <c r="V6" s="81"/>
      <c r="W6" s="81"/>
      <c r="X6" s="81"/>
      <c r="Z6" s="153" t="s">
        <v>28</v>
      </c>
      <c r="AA6" s="160"/>
      <c r="AB6" s="117"/>
      <c r="AC6" s="53">
        <v>70</v>
      </c>
      <c r="AD6" s="113">
        <v>24</v>
      </c>
      <c r="AE6" s="159">
        <v>35</v>
      </c>
      <c r="AN6" s="72" t="s">
        <v>46</v>
      </c>
      <c r="AO6" s="72" t="s">
        <v>24</v>
      </c>
      <c r="AP6" s="72" t="s">
        <v>24</v>
      </c>
      <c r="AR6" s="15"/>
      <c r="AS6" s="15"/>
      <c r="AT6" s="15"/>
    </row>
    <row r="7" spans="1:48" ht="12.4" customHeight="1" x14ac:dyDescent="0.2">
      <c r="A7" s="132" t="s">
        <v>91</v>
      </c>
      <c r="B7" s="66"/>
      <c r="C7" s="66"/>
      <c r="D7" s="81"/>
      <c r="E7" s="81"/>
      <c r="F7" s="81"/>
      <c r="G7" s="81"/>
      <c r="H7" s="81"/>
      <c r="I7" s="81"/>
      <c r="J7" s="81"/>
      <c r="K7" s="66"/>
      <c r="L7" s="4" t="s">
        <v>40</v>
      </c>
      <c r="P7" s="122" t="s">
        <v>30</v>
      </c>
      <c r="Q7" s="122"/>
      <c r="R7" s="81"/>
      <c r="S7" s="81"/>
      <c r="T7" s="81"/>
      <c r="U7" s="81"/>
      <c r="V7" s="81"/>
      <c r="W7" s="81"/>
      <c r="X7" s="81"/>
      <c r="Z7" s="150" t="s">
        <v>23</v>
      </c>
      <c r="AA7" s="142"/>
      <c r="AB7" s="101"/>
      <c r="AC7" s="53">
        <v>0</v>
      </c>
      <c r="AD7" s="147"/>
      <c r="AE7" s="159">
        <v>30</v>
      </c>
      <c r="AN7" s="116" t="s">
        <v>81</v>
      </c>
      <c r="AO7" s="97">
        <v>1</v>
      </c>
      <c r="AP7" s="97">
        <f t="shared" ref="AP7:AP27" si="0">AO7-AO8</f>
        <v>0</v>
      </c>
      <c r="AR7" s="39" t="s">
        <v>81</v>
      </c>
      <c r="AS7" s="23"/>
      <c r="AT7" s="23"/>
      <c r="AU7" s="50"/>
      <c r="AV7" s="50"/>
    </row>
    <row r="8" spans="1:48" ht="12.4" customHeight="1" x14ac:dyDescent="0.2">
      <c r="A8" s="176" t="s">
        <v>96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 t="s">
        <v>92</v>
      </c>
      <c r="P8" s="94">
        <v>0</v>
      </c>
      <c r="Q8" s="111"/>
      <c r="R8" s="81"/>
      <c r="S8" s="81"/>
      <c r="T8" s="81"/>
      <c r="U8" s="81"/>
      <c r="V8" s="81"/>
      <c r="W8" s="81"/>
      <c r="X8" s="81"/>
      <c r="Z8" s="118" t="s">
        <v>80</v>
      </c>
      <c r="AA8" s="41"/>
      <c r="AB8" s="155"/>
      <c r="AC8" s="100">
        <v>50</v>
      </c>
      <c r="AD8" s="140"/>
      <c r="AE8" s="109">
        <v>25</v>
      </c>
      <c r="AN8" s="56">
        <f>E135</f>
        <v>1.9941378071198874E-3</v>
      </c>
      <c r="AO8" s="97">
        <f>B135</f>
        <v>1</v>
      </c>
      <c r="AP8" s="97">
        <f t="shared" si="0"/>
        <v>1.3271159595589221E-3</v>
      </c>
      <c r="AR8" s="133">
        <v>1.8387307309880479E-3</v>
      </c>
      <c r="AS8" s="23"/>
      <c r="AT8" s="23"/>
      <c r="AU8" s="146"/>
      <c r="AV8" s="27"/>
    </row>
    <row r="9" spans="1:48" ht="12.4" customHeight="1" x14ac:dyDescent="0.2">
      <c r="A9" s="16" t="s">
        <v>93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0" t="s">
        <v>74</v>
      </c>
      <c r="N9" s="66"/>
      <c r="O9" s="66"/>
      <c r="P9" s="164">
        <f>MAX(V18:V136)</f>
        <v>24.593316592269844</v>
      </c>
      <c r="Q9" s="131"/>
      <c r="R9" s="81"/>
      <c r="S9" s="81"/>
      <c r="T9" s="81"/>
      <c r="U9" s="81"/>
      <c r="V9" s="81"/>
      <c r="W9" s="81"/>
      <c r="X9" s="81"/>
      <c r="Z9" s="6" t="s">
        <v>10</v>
      </c>
      <c r="AA9" s="142"/>
      <c r="AB9" s="142"/>
      <c r="AC9" s="57">
        <f>ABS($AC$6*COS($AC$5*PI()/180))</f>
        <v>70</v>
      </c>
      <c r="AD9" s="57">
        <f>ABS($AD$6*COS($AD$5*PI()/180))</f>
        <v>24</v>
      </c>
      <c r="AE9" s="68">
        <f>ABS($AE$6*COS($AE$5*PI()/180))</f>
        <v>30.310889132455355</v>
      </c>
      <c r="AN9" s="56">
        <f>E133</f>
        <v>2.3860602357709286E-3</v>
      </c>
      <c r="AO9" s="97">
        <f>B133</f>
        <v>0.99867288404044108</v>
      </c>
      <c r="AP9" s="97">
        <f t="shared" si="0"/>
        <v>7.8282946658906338E-3</v>
      </c>
      <c r="AR9" s="133">
        <v>2.3796891258599209E-3</v>
      </c>
      <c r="AS9" s="23"/>
      <c r="AT9" s="23"/>
      <c r="AU9" s="146"/>
      <c r="AV9" s="27"/>
    </row>
    <row r="10" spans="1:48" ht="12.4" customHeight="1" x14ac:dyDescent="0.2">
      <c r="A10" s="144" t="s">
        <v>94</v>
      </c>
      <c r="B10" s="66"/>
      <c r="C10" s="66"/>
      <c r="D10" s="81"/>
      <c r="E10" s="81"/>
      <c r="F10" s="81"/>
      <c r="G10" s="81"/>
      <c r="H10" s="81"/>
      <c r="I10" s="81"/>
      <c r="J10" s="81"/>
      <c r="K10" s="66"/>
      <c r="L10" s="70" t="s">
        <v>52</v>
      </c>
      <c r="N10" s="66"/>
      <c r="O10" s="66"/>
      <c r="P10" s="13">
        <f>'Raw Data'!M10</f>
        <v>0.22421889649053736</v>
      </c>
      <c r="Q10" s="13"/>
      <c r="R10" s="81"/>
      <c r="S10" s="81"/>
      <c r="T10" s="81"/>
      <c r="U10" s="81"/>
      <c r="V10" s="81"/>
      <c r="W10" s="81"/>
      <c r="X10" s="81"/>
      <c r="Z10" s="130" t="s">
        <v>60</v>
      </c>
      <c r="AA10" s="41"/>
      <c r="AB10" s="41"/>
      <c r="AC10" s="104">
        <f>ABS($AC$8*COS($AC$7*PI()/180))</f>
        <v>50</v>
      </c>
      <c r="AD10" s="155"/>
      <c r="AE10" s="77">
        <f>ABS($AE$8*COS($AE$7*PI()/180))</f>
        <v>21.650635094610969</v>
      </c>
      <c r="AN10" s="56">
        <f>E125</f>
        <v>4.8998331584782914E-3</v>
      </c>
      <c r="AO10" s="97">
        <f>$B125</f>
        <v>0.99084458937455044</v>
      </c>
      <c r="AP10" s="97">
        <f t="shared" si="0"/>
        <v>1.2824719028054155E-2</v>
      </c>
      <c r="AR10" s="133">
        <v>4.918869133300207E-3</v>
      </c>
      <c r="AS10" s="23"/>
      <c r="AT10" s="23"/>
      <c r="AU10" s="146"/>
      <c r="AV10" s="27"/>
    </row>
    <row r="11" spans="1:48" ht="12.4" customHeight="1" x14ac:dyDescent="0.2">
      <c r="A11" s="174" t="s">
        <v>95</v>
      </c>
      <c r="B11" s="66"/>
      <c r="C11" s="66"/>
      <c r="D11" s="81"/>
      <c r="E11" s="81"/>
      <c r="F11" s="81"/>
      <c r="G11" s="81"/>
      <c r="H11" s="81"/>
      <c r="I11" s="81"/>
      <c r="J11" s="81"/>
      <c r="K11" s="66"/>
      <c r="L11" s="4" t="s">
        <v>22</v>
      </c>
      <c r="P11" s="9">
        <f>'Raw Data'!M11</f>
        <v>2.6750620078364955</v>
      </c>
      <c r="Q11" s="9"/>
      <c r="R11" s="81"/>
      <c r="V11" s="81"/>
      <c r="W11" s="81"/>
      <c r="X11" s="81"/>
      <c r="Z11" s="66"/>
      <c r="AA11" s="14" t="s">
        <v>47</v>
      </c>
      <c r="AB11" s="91"/>
      <c r="AC11" s="91"/>
      <c r="AD11" s="26"/>
      <c r="AN11" s="56">
        <f>E120</f>
        <v>7.6421137831787994E-3</v>
      </c>
      <c r="AO11" s="97">
        <f>$B120</f>
        <v>0.97801987034649629</v>
      </c>
      <c r="AP11" s="97">
        <f t="shared" si="0"/>
        <v>1.2688800838586811E-2</v>
      </c>
      <c r="AR11" s="133">
        <v>7.6659819593601552E-3</v>
      </c>
      <c r="AS11" s="23"/>
      <c r="AT11" s="23"/>
      <c r="AU11" s="146"/>
      <c r="AV11" s="27"/>
    </row>
    <row r="12" spans="1:48" ht="12.4" customHeight="1" x14ac:dyDescent="0.2">
      <c r="B12" s="66"/>
      <c r="C12" s="66"/>
      <c r="D12" s="73"/>
      <c r="E12" s="66"/>
      <c r="F12" s="66"/>
      <c r="G12" s="66"/>
      <c r="H12" s="66"/>
      <c r="I12" s="66"/>
      <c r="J12" s="66"/>
      <c r="K12" s="66"/>
      <c r="L12" s="66"/>
      <c r="M12" s="70"/>
      <c r="N12" s="66"/>
      <c r="O12" s="66"/>
      <c r="P12" s="24"/>
      <c r="Q12" s="24"/>
      <c r="R12" s="81"/>
      <c r="S12" s="81"/>
      <c r="T12" s="81"/>
      <c r="U12" s="81"/>
      <c r="V12" s="81"/>
      <c r="W12" s="81"/>
      <c r="X12" s="81"/>
      <c r="Z12" s="66"/>
      <c r="AA12" s="25" t="s">
        <v>71</v>
      </c>
      <c r="AB12" s="10"/>
      <c r="AC12" s="19">
        <v>0.433</v>
      </c>
      <c r="AD12" s="81"/>
      <c r="AN12" s="97">
        <f>E117</f>
        <v>1.0026115327581034E-2</v>
      </c>
      <c r="AO12" s="97">
        <f>$B117</f>
        <v>0.96533106950790948</v>
      </c>
      <c r="AP12" s="97">
        <f t="shared" si="0"/>
        <v>6.6579363056705421E-2</v>
      </c>
      <c r="AR12" s="23">
        <v>1.0017670706649362E-2</v>
      </c>
      <c r="AS12" s="23"/>
      <c r="AT12" s="23"/>
      <c r="AU12" s="146"/>
      <c r="AV12" s="27"/>
    </row>
    <row r="13" spans="1:48" ht="12.4" customHeight="1" x14ac:dyDescent="0.2">
      <c r="Z13" s="66"/>
      <c r="AA13" s="150" t="s">
        <v>14</v>
      </c>
      <c r="AB13" s="142"/>
      <c r="AC13" s="59">
        <v>0.34599999999999997</v>
      </c>
      <c r="AD13" s="66"/>
      <c r="AN13" s="97">
        <f>E107</f>
        <v>2.4631503194622314E-2</v>
      </c>
      <c r="AO13" s="97">
        <f>$B107</f>
        <v>0.89875170645120406</v>
      </c>
      <c r="AP13" s="97">
        <f t="shared" si="0"/>
        <v>6.8452496380139838E-2</v>
      </c>
      <c r="AR13" s="23">
        <v>2.4302503920103202E-2</v>
      </c>
      <c r="AS13" s="23"/>
      <c r="AT13" s="23"/>
      <c r="AU13" s="146"/>
      <c r="AV13" s="27"/>
    </row>
    <row r="14" spans="1:48" ht="12.4" customHeight="1" x14ac:dyDescent="0.2">
      <c r="A14" s="47" t="s">
        <v>84</v>
      </c>
      <c r="B14" s="47" t="s">
        <v>62</v>
      </c>
      <c r="C14" s="47" t="s">
        <v>45</v>
      </c>
      <c r="D14" s="151" t="s">
        <v>90</v>
      </c>
      <c r="E14" s="47" t="s">
        <v>88</v>
      </c>
      <c r="F14" s="47" t="s">
        <v>88</v>
      </c>
      <c r="G14" s="47" t="s">
        <v>13</v>
      </c>
      <c r="H14" s="47" t="s">
        <v>16</v>
      </c>
      <c r="I14" s="47" t="s">
        <v>67</v>
      </c>
      <c r="J14" s="47" t="s">
        <v>79</v>
      </c>
      <c r="K14" s="47"/>
      <c r="L14" s="99" t="s">
        <v>85</v>
      </c>
      <c r="M14" s="98"/>
      <c r="N14" s="145"/>
      <c r="O14" s="99" t="s">
        <v>17</v>
      </c>
      <c r="P14" s="145"/>
      <c r="Q14" s="145" t="s">
        <v>7</v>
      </c>
      <c r="R14" s="47" t="s">
        <v>62</v>
      </c>
      <c r="S14" s="47" t="s">
        <v>37</v>
      </c>
      <c r="T14" s="47" t="s">
        <v>58</v>
      </c>
      <c r="U14" s="47"/>
      <c r="V14" s="47" t="s">
        <v>26</v>
      </c>
      <c r="W14" s="47" t="s">
        <v>86</v>
      </c>
      <c r="X14" s="47" t="s">
        <v>86</v>
      </c>
      <c r="Z14" s="66"/>
      <c r="AA14" s="118" t="s">
        <v>12</v>
      </c>
      <c r="AB14" s="41"/>
      <c r="AC14" s="3">
        <v>0.1</v>
      </c>
      <c r="AD14" s="66"/>
      <c r="AN14" s="97">
        <f>E99</f>
        <v>5.0599295125321297E-2</v>
      </c>
      <c r="AO14" s="97">
        <f>$B99</f>
        <v>0.83029921007106422</v>
      </c>
      <c r="AP14" s="97">
        <f t="shared" si="0"/>
        <v>3.9532608778797718E-2</v>
      </c>
      <c r="AR14" s="23">
        <v>4.9484801750667114E-2</v>
      </c>
      <c r="AS14" s="23"/>
      <c r="AT14" s="23"/>
      <c r="AU14" s="146"/>
      <c r="AV14" s="27"/>
    </row>
    <row r="15" spans="1:48" ht="12.4" customHeight="1" x14ac:dyDescent="0.2">
      <c r="A15" s="20" t="s">
        <v>77</v>
      </c>
      <c r="B15" s="20" t="s">
        <v>5</v>
      </c>
      <c r="C15" s="20" t="s">
        <v>5</v>
      </c>
      <c r="D15" s="28" t="s">
        <v>69</v>
      </c>
      <c r="E15" s="20" t="s">
        <v>78</v>
      </c>
      <c r="F15" s="20" t="s">
        <v>53</v>
      </c>
      <c r="G15" s="20" t="s">
        <v>32</v>
      </c>
      <c r="H15" s="20" t="s">
        <v>32</v>
      </c>
      <c r="I15" s="20" t="s">
        <v>75</v>
      </c>
      <c r="J15" s="20" t="s">
        <v>75</v>
      </c>
      <c r="K15" s="20" t="s">
        <v>87</v>
      </c>
      <c r="L15" s="47" t="s">
        <v>73</v>
      </c>
      <c r="M15" s="47" t="s">
        <v>4</v>
      </c>
      <c r="N15" s="47" t="s">
        <v>41</v>
      </c>
      <c r="O15" s="138" t="s">
        <v>1</v>
      </c>
      <c r="P15" s="123"/>
      <c r="Q15" s="123" t="s">
        <v>8</v>
      </c>
      <c r="R15" s="20" t="s">
        <v>33</v>
      </c>
      <c r="S15" s="20" t="s">
        <v>43</v>
      </c>
      <c r="T15" s="20" t="s">
        <v>86</v>
      </c>
      <c r="U15" s="20" t="s">
        <v>26</v>
      </c>
      <c r="V15" s="20" t="s">
        <v>86</v>
      </c>
      <c r="W15" s="20" t="s">
        <v>42</v>
      </c>
      <c r="X15" s="20" t="s">
        <v>42</v>
      </c>
      <c r="Z15" s="81"/>
      <c r="AN15" s="97">
        <f>E95</f>
        <v>7.2417890650618502E-2</v>
      </c>
      <c r="AO15" s="97">
        <f>$B95</f>
        <v>0.7907666012922665</v>
      </c>
      <c r="AP15" s="97">
        <f t="shared" si="0"/>
        <v>4.0981437373774465E-2</v>
      </c>
      <c r="AR15" s="23">
        <v>7.1632047862346573E-2</v>
      </c>
      <c r="AS15" s="23"/>
      <c r="AT15" s="23"/>
      <c r="AU15" s="146"/>
      <c r="AV15" s="27"/>
    </row>
    <row r="16" spans="1:48" ht="12.4" customHeight="1" x14ac:dyDescent="0.2">
      <c r="A16" s="49" t="s">
        <v>48</v>
      </c>
      <c r="B16" s="49" t="s">
        <v>24</v>
      </c>
      <c r="C16" s="49" t="s">
        <v>24</v>
      </c>
      <c r="D16" s="58" t="s">
        <v>24</v>
      </c>
      <c r="E16" s="49" t="s">
        <v>54</v>
      </c>
      <c r="F16" s="49" t="s">
        <v>63</v>
      </c>
      <c r="G16" s="49" t="s">
        <v>59</v>
      </c>
      <c r="H16" s="49" t="s">
        <v>59</v>
      </c>
      <c r="I16" s="49" t="s">
        <v>54</v>
      </c>
      <c r="J16" s="49" t="s">
        <v>54</v>
      </c>
      <c r="K16" s="49" t="s">
        <v>68</v>
      </c>
      <c r="L16" s="49" t="s">
        <v>48</v>
      </c>
      <c r="M16" s="49" t="s">
        <v>48</v>
      </c>
      <c r="N16" s="49" t="s">
        <v>48</v>
      </c>
      <c r="O16" s="107" t="s">
        <v>65</v>
      </c>
      <c r="P16" s="107" t="s">
        <v>34</v>
      </c>
      <c r="Q16" s="49" t="s">
        <v>70</v>
      </c>
      <c r="R16" s="49" t="s">
        <v>20</v>
      </c>
      <c r="S16" s="49" t="s">
        <v>19</v>
      </c>
      <c r="T16" s="49"/>
      <c r="U16" s="49"/>
      <c r="V16" s="46"/>
      <c r="W16" s="58" t="s">
        <v>6</v>
      </c>
      <c r="X16" s="58" t="s">
        <v>89</v>
      </c>
      <c r="Z16" s="70" t="s">
        <v>72</v>
      </c>
      <c r="AA16" s="81"/>
      <c r="AB16" s="81"/>
      <c r="AC16" s="152">
        <f>ABS(Table!$AB$4*COS(Table!$AB$3*PI()/180))</f>
        <v>371.53155491270428</v>
      </c>
      <c r="AN16" s="97">
        <f>E91</f>
        <v>0.10422947614774543</v>
      </c>
      <c r="AO16" s="97">
        <f>$B91</f>
        <v>0.74978516391849204</v>
      </c>
      <c r="AP16" s="97">
        <f t="shared" si="0"/>
        <v>0.10280738758515151</v>
      </c>
      <c r="AR16" s="23">
        <v>9.9921582517046942E-2</v>
      </c>
      <c r="AS16" s="23"/>
      <c r="AT16" s="23"/>
      <c r="AU16" s="146"/>
      <c r="AV16" s="27"/>
    </row>
    <row r="17" spans="1:48" ht="12.4" customHeight="1" x14ac:dyDescent="0.2">
      <c r="A17" s="124"/>
      <c r="B17" s="44"/>
      <c r="C17" s="81"/>
      <c r="D17" s="86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66"/>
      <c r="S17" s="66"/>
      <c r="T17" s="66"/>
      <c r="U17" s="66"/>
      <c r="V17" s="66"/>
      <c r="W17" s="66"/>
      <c r="X17" s="66"/>
      <c r="AC17" s="17">
        <f ca="1">FORECAST(200,OFFSET(L$17,MATCH(200,L$18:L136, 1),-9,2,1),OFFSET(L$17,MATCH(200,L$18:L136, 1),0,2,1))</f>
        <v>0.24878301602991165</v>
      </c>
      <c r="AD17" s="4">
        <f ca="1">LOOKUP('Raw Data'!K27,Table!A18:A136,OFFSET(Table!S18:S136,-1,0))</f>
        <v>0</v>
      </c>
      <c r="AE17" s="4">
        <f ca="1">IF('Raw Data'!$I$27=0,Table!$E$18,OFFSET(INDEX($E$18:$E$136,MATCH('Raw Data'!$K$27,Table!$A$18:$A$136,0)),-1,0))</f>
        <v>5.9167256388841247</v>
      </c>
      <c r="AN17" s="97">
        <f>E81</f>
        <v>0.25463117359413523</v>
      </c>
      <c r="AO17" s="97">
        <f>$B81</f>
        <v>0.64697777633334053</v>
      </c>
      <c r="AP17" s="97">
        <f t="shared" si="0"/>
        <v>7.1787112275094489E-2</v>
      </c>
      <c r="AR17" s="23">
        <v>0.25452110435346964</v>
      </c>
      <c r="AS17" s="23"/>
      <c r="AT17" s="23"/>
      <c r="AU17" s="146"/>
      <c r="AV17" s="27"/>
    </row>
    <row r="18" spans="1:48" ht="12.4" customHeight="1" x14ac:dyDescent="0.2">
      <c r="A18" s="124">
        <f>'Raw Data'!A18</f>
        <v>1.5111188888549805</v>
      </c>
      <c r="B18" s="44">
        <f>'Raw Data'!E18</f>
        <v>0</v>
      </c>
      <c r="C18" s="44">
        <f t="shared" ref="C18:C136" si="1">1-B18</f>
        <v>1</v>
      </c>
      <c r="D18" s="54">
        <f t="shared" ref="D18:D136" si="2">B18-B17</f>
        <v>0</v>
      </c>
      <c r="E18" s="42">
        <f>(2*Table!$AC$16*0.147)/A18</f>
        <v>72.284370177585473</v>
      </c>
      <c r="F18" s="42">
        <f t="shared" ref="F18:F136" si="3">E18*2</f>
        <v>144.56874035517095</v>
      </c>
      <c r="G18" s="124">
        <f>IF((('Raw Data'!C18)/('Raw Data'!C$136)*100)&lt;0,0,('Raw Data'!C18)/('Raw Data'!C$136)*100)</f>
        <v>0</v>
      </c>
      <c r="H18" s="124">
        <f t="shared" ref="H18:H136" si="4">G18-G17</f>
        <v>0</v>
      </c>
      <c r="I18" s="105">
        <f t="shared" ref="I18:I136" si="5">IF(E17&gt;0,LOG(E17)-LOG(E18), LOG(E18))</f>
        <v>1.8590444013133005</v>
      </c>
      <c r="J18" s="42">
        <f>'Raw Data'!F18/I18</f>
        <v>0</v>
      </c>
      <c r="K18" s="43">
        <f t="shared" ref="K18:K136" si="6">(0.217*A18*(SQRT(P$9/P$10)))/($AB$4*-COS(RADIANS($AB$3)))</f>
        <v>9.2434715273764546E-3</v>
      </c>
      <c r="L18" s="124">
        <f>A18*Table!$AC$9/$AC$16</f>
        <v>0.2847088512971731</v>
      </c>
      <c r="M18" s="124">
        <f>A18*Table!$AD$9/$AC$16</f>
        <v>9.761446330188793E-2</v>
      </c>
      <c r="N18" s="124">
        <f>ABS(A18*Table!$AE$9/$AC$16)</f>
        <v>0.12328254895281904</v>
      </c>
      <c r="O18" s="124">
        <f>($L18*(Table!$AC$10/Table!$AC$9)/(Table!$AC$12-Table!$AC$14))</f>
        <v>0.61070109673353312</v>
      </c>
      <c r="P18" s="124">
        <f>$N18*(Table!$AE$10/Table!$AE$9)/(Table!$AC$12-Table!$AC$13)</f>
        <v>1.0121719946865271</v>
      </c>
      <c r="Q18" s="124">
        <f>'Raw Data'!C18</f>
        <v>0</v>
      </c>
      <c r="R18" s="124">
        <f>'Raw Data'!C18/'Raw Data'!I$23*100</f>
        <v>0</v>
      </c>
      <c r="S18" s="157">
        <f t="shared" ref="S18:S136" si="7">D18/MAX($D$18:$D$136)</f>
        <v>0</v>
      </c>
      <c r="T18" s="157">
        <f t="shared" ref="T18:T136" si="8">1-(X18/$X$136)</f>
        <v>1</v>
      </c>
      <c r="U18" s="129">
        <f t="shared" ref="U18:U136" si="9">R18/A18</f>
        <v>0</v>
      </c>
      <c r="V18" s="129">
        <f t="shared" ref="V18:V136" si="10">(U18^1.691)*399</f>
        <v>0</v>
      </c>
      <c r="W18" s="129">
        <f t="shared" ref="W18:W136" si="11">((E18*E18)/8)*S18</f>
        <v>0</v>
      </c>
      <c r="X18" s="162">
        <f t="shared" ref="X18:X136" si="12">W18+X17</f>
        <v>0</v>
      </c>
      <c r="Z18" s="93"/>
      <c r="AA18" s="81"/>
      <c r="AB18" s="81"/>
      <c r="AC18" s="35"/>
      <c r="AN18" s="97">
        <f>E73</f>
        <v>0.52553313530704671</v>
      </c>
      <c r="AO18" s="97">
        <f>$B73</f>
        <v>0.57519066405824604</v>
      </c>
      <c r="AP18" s="97">
        <f t="shared" si="0"/>
        <v>3.8031750618142124E-2</v>
      </c>
      <c r="AR18" s="23">
        <v>0.47874420207019219</v>
      </c>
      <c r="AS18" s="23"/>
      <c r="AT18" s="23"/>
      <c r="AU18" s="146"/>
      <c r="AV18" s="27"/>
    </row>
    <row r="19" spans="1:48" ht="12.4" customHeight="1" x14ac:dyDescent="0.2">
      <c r="A19" s="124">
        <f>'Raw Data'!A19</f>
        <v>1.5927377939224243</v>
      </c>
      <c r="B19" s="44">
        <f>'Raw Data'!E19</f>
        <v>0</v>
      </c>
      <c r="C19" s="44">
        <f t="shared" si="1"/>
        <v>1</v>
      </c>
      <c r="D19" s="54">
        <f t="shared" si="2"/>
        <v>0</v>
      </c>
      <c r="E19" s="42">
        <f>(2*Table!$AC$16*0.147)/A19</f>
        <v>68.580200432950363</v>
      </c>
      <c r="F19" s="42">
        <f t="shared" si="3"/>
        <v>137.16040086590073</v>
      </c>
      <c r="G19" s="124">
        <f>IF((('Raw Data'!C19)/('Raw Data'!C$136)*100)&lt;0,0,('Raw Data'!C19)/('Raw Data'!C$136)*100)</f>
        <v>0</v>
      </c>
      <c r="H19" s="124">
        <f t="shared" si="4"/>
        <v>0</v>
      </c>
      <c r="I19" s="105">
        <f t="shared" si="5"/>
        <v>2.2845651260576139E-2</v>
      </c>
      <c r="J19" s="42">
        <f>'Raw Data'!F19/I19</f>
        <v>0</v>
      </c>
      <c r="K19" s="43">
        <f t="shared" si="6"/>
        <v>9.7427320625010083E-3</v>
      </c>
      <c r="L19" s="124">
        <f>A19*Table!$AC$9/$AC$16</f>
        <v>0.30008661202617359</v>
      </c>
      <c r="M19" s="124">
        <f>A19*Table!$AD$9/$AC$16</f>
        <v>0.10288683840897381</v>
      </c>
      <c r="N19" s="124">
        <f>ABS(A19*Table!$AE$9/$AC$16)</f>
        <v>0.12994131467513559</v>
      </c>
      <c r="O19" s="124">
        <f>($L19*(Table!$AC$10/Table!$AC$9)/(Table!$AC$12-Table!$AC$14))</f>
        <v>0.64368642648256891</v>
      </c>
      <c r="P19" s="124">
        <f>$N19*(Table!$AE$10/Table!$AE$9)/(Table!$AC$12-Table!$AC$13)</f>
        <v>1.0668416639994709</v>
      </c>
      <c r="Q19" s="124">
        <f>'Raw Data'!C19</f>
        <v>0</v>
      </c>
      <c r="R19" s="124">
        <f>'Raw Data'!C19/'Raw Data'!I$23*100</f>
        <v>0</v>
      </c>
      <c r="S19" s="157">
        <f t="shared" si="7"/>
        <v>0</v>
      </c>
      <c r="T19" s="157">
        <f t="shared" si="8"/>
        <v>1</v>
      </c>
      <c r="U19" s="129">
        <f t="shared" si="9"/>
        <v>0</v>
      </c>
      <c r="V19" s="129">
        <f t="shared" si="10"/>
        <v>0</v>
      </c>
      <c r="W19" s="129">
        <f t="shared" si="11"/>
        <v>0</v>
      </c>
      <c r="X19" s="162">
        <f t="shared" si="12"/>
        <v>0</v>
      </c>
      <c r="AN19" s="97">
        <f>E68</f>
        <v>0.82234015353967271</v>
      </c>
      <c r="AO19" s="97">
        <f>$B68</f>
        <v>0.53715891344010391</v>
      </c>
      <c r="AP19" s="97">
        <f t="shared" si="0"/>
        <v>3.4003303742303981E-2</v>
      </c>
      <c r="AR19" s="23">
        <v>0.74938444802644799</v>
      </c>
      <c r="AS19" s="23"/>
      <c r="AT19" s="23"/>
      <c r="AU19" s="146"/>
      <c r="AV19" s="27"/>
    </row>
    <row r="20" spans="1:48" ht="12.4" customHeight="1" x14ac:dyDescent="0.2">
      <c r="A20" s="124">
        <f>'Raw Data'!A20</f>
        <v>1.8091528415679932</v>
      </c>
      <c r="B20" s="44">
        <f>'Raw Data'!E20</f>
        <v>0</v>
      </c>
      <c r="C20" s="44">
        <f t="shared" si="1"/>
        <v>1</v>
      </c>
      <c r="D20" s="54">
        <f t="shared" si="2"/>
        <v>0</v>
      </c>
      <c r="E20" s="42">
        <f>(2*Table!$AC$16*0.147)/A20</f>
        <v>60.376478224838728</v>
      </c>
      <c r="F20" s="42">
        <f t="shared" si="3"/>
        <v>120.75295644967746</v>
      </c>
      <c r="G20" s="124">
        <f>IF((('Raw Data'!C20)/('Raw Data'!C$136)*100)&lt;0,0,('Raw Data'!C20)/('Raw Data'!C$136)*100)</f>
        <v>0</v>
      </c>
      <c r="H20" s="124">
        <f t="shared" si="4"/>
        <v>0</v>
      </c>
      <c r="I20" s="105">
        <f t="shared" si="5"/>
        <v>5.5330973133215444E-2</v>
      </c>
      <c r="J20" s="42">
        <f>'Raw Data'!F20/I20</f>
        <v>0</v>
      </c>
      <c r="K20" s="43">
        <f t="shared" si="6"/>
        <v>1.1066536791408487E-2</v>
      </c>
      <c r="L20" s="124">
        <f>A20*Table!$AC$9/$AC$16</f>
        <v>0.3408612195524422</v>
      </c>
      <c r="M20" s="124">
        <f>A20*Table!$AD$9/$AC$16</f>
        <v>0.11686670384655161</v>
      </c>
      <c r="N20" s="124">
        <f>ABS(A20*Table!$AE$9/$AC$16)</f>
        <v>0.14759723764867996</v>
      </c>
      <c r="O20" s="124">
        <f>($L20*(Table!$AC$10/Table!$AC$9)/(Table!$AC$12-Table!$AC$14))</f>
        <v>0.73114804708803571</v>
      </c>
      <c r="P20" s="124">
        <f>$N20*(Table!$AE$10/Table!$AE$9)/(Table!$AC$12-Table!$AC$13)</f>
        <v>1.2117999806952375</v>
      </c>
      <c r="Q20" s="124">
        <f>'Raw Data'!C20</f>
        <v>0</v>
      </c>
      <c r="R20" s="124">
        <f>'Raw Data'!C20/'Raw Data'!I$23*100</f>
        <v>0</v>
      </c>
      <c r="S20" s="157">
        <f t="shared" si="7"/>
        <v>0</v>
      </c>
      <c r="T20" s="157">
        <f t="shared" si="8"/>
        <v>1</v>
      </c>
      <c r="U20" s="129">
        <f t="shared" si="9"/>
        <v>0</v>
      </c>
      <c r="V20" s="129">
        <f t="shared" si="10"/>
        <v>0</v>
      </c>
      <c r="W20" s="129">
        <f t="shared" si="11"/>
        <v>0</v>
      </c>
      <c r="X20" s="162">
        <f t="shared" si="12"/>
        <v>0</v>
      </c>
      <c r="AN20" s="34">
        <f>E64</f>
        <v>1.1789392259138372</v>
      </c>
      <c r="AO20" s="97">
        <f>$B64</f>
        <v>0.50315560969779993</v>
      </c>
      <c r="AP20" s="97">
        <f t="shared" si="0"/>
        <v>0.15817356896983886</v>
      </c>
      <c r="AR20" s="120">
        <v>1.0742552826940897</v>
      </c>
      <c r="AS20" s="23"/>
      <c r="AT20" s="23"/>
      <c r="AU20" s="146"/>
      <c r="AV20" s="27"/>
    </row>
    <row r="21" spans="1:48" ht="12.4" customHeight="1" x14ac:dyDescent="0.2">
      <c r="A21" s="124">
        <f>'Raw Data'!A21</f>
        <v>2.0080840587615967</v>
      </c>
      <c r="B21" s="44">
        <f>'Raw Data'!E21</f>
        <v>0</v>
      </c>
      <c r="C21" s="44">
        <f t="shared" si="1"/>
        <v>1</v>
      </c>
      <c r="D21" s="54">
        <f t="shared" si="2"/>
        <v>0</v>
      </c>
      <c r="E21" s="42">
        <f>(2*Table!$AC$16*0.147)/A21</f>
        <v>54.395271287447166</v>
      </c>
      <c r="F21" s="42">
        <f t="shared" si="3"/>
        <v>108.79054257489433</v>
      </c>
      <c r="G21" s="124">
        <f>IF((('Raw Data'!C21)/('Raw Data'!C$136)*100)&lt;0,0,('Raw Data'!C21)/('Raw Data'!C$136)*100)</f>
        <v>0</v>
      </c>
      <c r="H21" s="124">
        <f t="shared" si="4"/>
        <v>0</v>
      </c>
      <c r="I21" s="105">
        <f t="shared" si="5"/>
        <v>4.5306629850559998E-2</v>
      </c>
      <c r="J21" s="42">
        <f>'Raw Data'!F21/I21</f>
        <v>0</v>
      </c>
      <c r="K21" s="43">
        <f t="shared" si="6"/>
        <v>1.2283393423667738E-2</v>
      </c>
      <c r="L21" s="124">
        <f>A21*Table!$AC$9/$AC$16</f>
        <v>0.37834171083083207</v>
      </c>
      <c r="M21" s="124">
        <f>A21*Table!$AD$9/$AC$16</f>
        <v>0.12971715799914244</v>
      </c>
      <c r="N21" s="124">
        <f>ABS(A21*Table!$AE$9/$AC$16)</f>
        <v>0.16382676644538335</v>
      </c>
      <c r="O21" s="124">
        <f>($L21*(Table!$AC$10/Table!$AC$9)/(Table!$AC$12-Table!$AC$14))</f>
        <v>0.8115437812759162</v>
      </c>
      <c r="P21" s="124">
        <f>$N21*(Table!$AE$10/Table!$AE$9)/(Table!$AC$12-Table!$AC$13)</f>
        <v>1.3450473435581554</v>
      </c>
      <c r="Q21" s="124">
        <f>'Raw Data'!C21</f>
        <v>0</v>
      </c>
      <c r="R21" s="124">
        <f>'Raw Data'!C21/'Raw Data'!I$23*100</f>
        <v>0</v>
      </c>
      <c r="S21" s="157">
        <f t="shared" si="7"/>
        <v>0</v>
      </c>
      <c r="T21" s="157">
        <f t="shared" si="8"/>
        <v>1</v>
      </c>
      <c r="U21" s="129">
        <f t="shared" si="9"/>
        <v>0</v>
      </c>
      <c r="V21" s="129">
        <f t="shared" si="10"/>
        <v>0</v>
      </c>
      <c r="W21" s="129">
        <f t="shared" si="11"/>
        <v>0</v>
      </c>
      <c r="X21" s="162">
        <f t="shared" si="12"/>
        <v>0</v>
      </c>
      <c r="AN21" s="34">
        <f>$E55</f>
        <v>2.6710268069176188</v>
      </c>
      <c r="AO21" s="97">
        <f>$B55</f>
        <v>0.34498204072796107</v>
      </c>
      <c r="AP21" s="97">
        <f t="shared" si="0"/>
        <v>0.34320300357657652</v>
      </c>
      <c r="AR21" s="120">
        <v>2.3818202604521379</v>
      </c>
      <c r="AS21" s="23"/>
      <c r="AT21" s="23"/>
      <c r="AU21" s="146"/>
      <c r="AV21" s="27"/>
    </row>
    <row r="22" spans="1:48" ht="12.4" customHeight="1" x14ac:dyDescent="0.2">
      <c r="A22" s="124">
        <f>'Raw Data'!A22</f>
        <v>2.1665682792663574</v>
      </c>
      <c r="B22" s="44">
        <f>'Raw Data'!E22</f>
        <v>0</v>
      </c>
      <c r="C22" s="44">
        <f t="shared" si="1"/>
        <v>1</v>
      </c>
      <c r="D22" s="54">
        <f t="shared" si="2"/>
        <v>0</v>
      </c>
      <c r="E22" s="42">
        <f>(2*Table!$AC$16*0.147)/A22</f>
        <v>50.416263447428747</v>
      </c>
      <c r="F22" s="42">
        <f t="shared" si="3"/>
        <v>100.83252689485749</v>
      </c>
      <c r="G22" s="124">
        <f>IF((('Raw Data'!C22)/('Raw Data'!C$136)*100)&lt;0,0,('Raw Data'!C22)/('Raw Data'!C$136)*100)</f>
        <v>0</v>
      </c>
      <c r="H22" s="124">
        <f t="shared" si="4"/>
        <v>0</v>
      </c>
      <c r="I22" s="105">
        <f t="shared" si="5"/>
        <v>3.2990491851019765E-2</v>
      </c>
      <c r="J22" s="42">
        <f>'Raw Data'!F22/I22</f>
        <v>0</v>
      </c>
      <c r="K22" s="43">
        <f t="shared" si="6"/>
        <v>1.3252836920522074E-2</v>
      </c>
      <c r="L22" s="124">
        <f>A22*Table!$AC$9/$AC$16</f>
        <v>0.4082016117965519</v>
      </c>
      <c r="M22" s="124">
        <f>A22*Table!$AD$9/$AC$16</f>
        <v>0.13995483833024636</v>
      </c>
      <c r="N22" s="124">
        <f>ABS(A22*Table!$AE$9/$AC$16)</f>
        <v>0.17675648284078377</v>
      </c>
      <c r="O22" s="124">
        <f>($L22*(Table!$AC$10/Table!$AC$9)/(Table!$AC$12-Table!$AC$14))</f>
        <v>0.87559333289693686</v>
      </c>
      <c r="P22" s="124">
        <f>$N22*(Table!$AE$10/Table!$AE$9)/(Table!$AC$12-Table!$AC$13)</f>
        <v>1.4512026505811471</v>
      </c>
      <c r="Q22" s="124">
        <f>'Raw Data'!C22</f>
        <v>0</v>
      </c>
      <c r="R22" s="124">
        <f>'Raw Data'!C22/'Raw Data'!I$23*100</f>
        <v>0</v>
      </c>
      <c r="S22" s="157">
        <f t="shared" si="7"/>
        <v>0</v>
      </c>
      <c r="T22" s="157">
        <f t="shared" si="8"/>
        <v>1</v>
      </c>
      <c r="U22" s="129">
        <f t="shared" si="9"/>
        <v>0</v>
      </c>
      <c r="V22" s="129">
        <f t="shared" si="10"/>
        <v>0</v>
      </c>
      <c r="W22" s="129">
        <f t="shared" si="11"/>
        <v>0</v>
      </c>
      <c r="X22" s="162">
        <f t="shared" si="12"/>
        <v>0</v>
      </c>
      <c r="AN22" s="34">
        <f>$E47</f>
        <v>5.3910953680387221</v>
      </c>
      <c r="AO22" s="97">
        <f>$B47</f>
        <v>1.7790371513845718E-3</v>
      </c>
      <c r="AP22" s="97">
        <f t="shared" si="0"/>
        <v>1.7790371513845718E-3</v>
      </c>
      <c r="AR22" s="120">
        <v>4.9092259390712378</v>
      </c>
      <c r="AS22" s="23"/>
      <c r="AT22" s="23"/>
      <c r="AU22" s="146"/>
      <c r="AV22" s="27"/>
    </row>
    <row r="23" spans="1:48" ht="12.4" customHeight="1" x14ac:dyDescent="0.2">
      <c r="A23" s="124">
        <f>'Raw Data'!A23</f>
        <v>2.3601815700531006</v>
      </c>
      <c r="B23" s="44">
        <f>'Raw Data'!E23</f>
        <v>0</v>
      </c>
      <c r="C23" s="44">
        <f t="shared" si="1"/>
        <v>1</v>
      </c>
      <c r="D23" s="54">
        <f t="shared" si="2"/>
        <v>0</v>
      </c>
      <c r="E23" s="42">
        <f>(2*Table!$AC$16*0.147)/A23</f>
        <v>46.280455084596532</v>
      </c>
      <c r="F23" s="42">
        <f t="shared" si="3"/>
        <v>92.560910169193065</v>
      </c>
      <c r="G23" s="124">
        <f>IF((('Raw Data'!C23)/('Raw Data'!C$136)*100)&lt;0,0,('Raw Data'!C23)/('Raw Data'!C$136)*100)</f>
        <v>0</v>
      </c>
      <c r="H23" s="124">
        <f t="shared" si="4"/>
        <v>0</v>
      </c>
      <c r="I23" s="105">
        <f t="shared" si="5"/>
        <v>3.7173034416234652E-2</v>
      </c>
      <c r="J23" s="42">
        <f>'Raw Data'!F23/I23</f>
        <v>0</v>
      </c>
      <c r="K23" s="43">
        <f t="shared" si="6"/>
        <v>1.4437163947275736E-2</v>
      </c>
      <c r="L23" s="124">
        <f>A23*Table!$AC$9/$AC$16</f>
        <v>0.4446801562858792</v>
      </c>
      <c r="M23" s="124">
        <f>A23*Table!$AD$9/$AC$16</f>
        <v>0.15246176786944429</v>
      </c>
      <c r="N23" s="124">
        <f>ABS(A23*Table!$AE$9/$AC$16)</f>
        <v>0.19255215595120292</v>
      </c>
      <c r="O23" s="124">
        <f>($L23*(Table!$AC$10/Table!$AC$9)/(Table!$AC$12-Table!$AC$14))</f>
        <v>0.95383988907310002</v>
      </c>
      <c r="P23" s="124">
        <f>$N23*(Table!$AE$10/Table!$AE$9)/(Table!$AC$12-Table!$AC$13)</f>
        <v>1.5808879798949336</v>
      </c>
      <c r="Q23" s="124">
        <f>'Raw Data'!C23</f>
        <v>0</v>
      </c>
      <c r="R23" s="124">
        <f>'Raw Data'!C23/'Raw Data'!I$23*100</f>
        <v>0</v>
      </c>
      <c r="S23" s="157">
        <f t="shared" si="7"/>
        <v>0</v>
      </c>
      <c r="T23" s="157">
        <f t="shared" si="8"/>
        <v>1</v>
      </c>
      <c r="U23" s="129">
        <f t="shared" si="9"/>
        <v>0</v>
      </c>
      <c r="V23" s="129">
        <f t="shared" si="10"/>
        <v>0</v>
      </c>
      <c r="W23" s="129">
        <f t="shared" si="11"/>
        <v>0</v>
      </c>
      <c r="X23" s="162">
        <f t="shared" si="12"/>
        <v>0</v>
      </c>
      <c r="AN23" s="34">
        <f>$E42</f>
        <v>8.4810881300045367</v>
      </c>
      <c r="AO23" s="97">
        <f>$B42</f>
        <v>0</v>
      </c>
      <c r="AP23" s="97">
        <f t="shared" si="0"/>
        <v>0</v>
      </c>
      <c r="AR23" s="120">
        <v>7.6545393934362336</v>
      </c>
      <c r="AS23" s="23"/>
      <c r="AT23" s="23"/>
      <c r="AU23" s="146"/>
      <c r="AV23" s="27"/>
    </row>
    <row r="24" spans="1:48" ht="12.4" customHeight="1" x14ac:dyDescent="0.2">
      <c r="A24" s="124">
        <f>'Raw Data'!A24</f>
        <v>2.5801417827606201</v>
      </c>
      <c r="B24" s="44">
        <f>'Raw Data'!E24</f>
        <v>0</v>
      </c>
      <c r="C24" s="44">
        <f t="shared" si="1"/>
        <v>1</v>
      </c>
      <c r="D24" s="54">
        <f t="shared" si="2"/>
        <v>0</v>
      </c>
      <c r="E24" s="42">
        <f>(2*Table!$AC$16*0.147)/A24</f>
        <v>42.334990221918822</v>
      </c>
      <c r="F24" s="42">
        <f t="shared" si="3"/>
        <v>84.669980443837645</v>
      </c>
      <c r="G24" s="124">
        <f>IF((('Raw Data'!C24)/('Raw Data'!C$136)*100)&lt;0,0,('Raw Data'!C24)/('Raw Data'!C$136)*100)</f>
        <v>0</v>
      </c>
      <c r="H24" s="124">
        <f t="shared" si="4"/>
        <v>0</v>
      </c>
      <c r="I24" s="105">
        <f t="shared" si="5"/>
        <v>3.8698157002682754E-2</v>
      </c>
      <c r="J24" s="42">
        <f>'Raw Data'!F24/I24</f>
        <v>0</v>
      </c>
      <c r="K24" s="43">
        <f t="shared" si="6"/>
        <v>1.5782654350653753E-2</v>
      </c>
      <c r="L24" s="124">
        <f>A24*Table!$AC$9/$AC$16</f>
        <v>0.48612270587805079</v>
      </c>
      <c r="M24" s="124">
        <f>A24*Table!$AD$9/$AC$16</f>
        <v>0.16667064201533169</v>
      </c>
      <c r="N24" s="124">
        <f>ABS(A24*Table!$AE$9/$AC$16)</f>
        <v>0.21049730632341143</v>
      </c>
      <c r="O24" s="124">
        <f>($L24*(Table!$AC$10/Table!$AC$9)/(Table!$AC$12-Table!$AC$14))</f>
        <v>1.0427342468426659</v>
      </c>
      <c r="P24" s="124">
        <f>$N24*(Table!$AE$10/Table!$AE$9)/(Table!$AC$12-Table!$AC$13)</f>
        <v>1.7282209057751345</v>
      </c>
      <c r="Q24" s="124">
        <f>'Raw Data'!C24</f>
        <v>0</v>
      </c>
      <c r="R24" s="124">
        <f>'Raw Data'!C24/'Raw Data'!I$23*100</f>
        <v>0</v>
      </c>
      <c r="S24" s="157">
        <f t="shared" si="7"/>
        <v>0</v>
      </c>
      <c r="T24" s="157">
        <f t="shared" si="8"/>
        <v>1</v>
      </c>
      <c r="U24" s="129">
        <f t="shared" si="9"/>
        <v>0</v>
      </c>
      <c r="V24" s="129">
        <f t="shared" si="10"/>
        <v>0</v>
      </c>
      <c r="W24" s="129">
        <f t="shared" si="11"/>
        <v>0</v>
      </c>
      <c r="X24" s="162">
        <f t="shared" si="12"/>
        <v>0</v>
      </c>
      <c r="AN24" s="5">
        <f>$E39</f>
        <v>11.058307894745314</v>
      </c>
      <c r="AO24" s="97">
        <f>$B39</f>
        <v>0</v>
      </c>
      <c r="AP24" s="97">
        <f t="shared" si="0"/>
        <v>0</v>
      </c>
      <c r="AR24" s="90">
        <v>10.01194107647434</v>
      </c>
      <c r="AS24" s="23"/>
      <c r="AT24" s="23"/>
      <c r="AU24" s="146"/>
      <c r="AV24" s="27"/>
    </row>
    <row r="25" spans="1:48" ht="12.4" customHeight="1" x14ac:dyDescent="0.2">
      <c r="A25" s="124">
        <f>'Raw Data'!A25</f>
        <v>2.8124294281005859</v>
      </c>
      <c r="B25" s="44">
        <f>'Raw Data'!E25</f>
        <v>0</v>
      </c>
      <c r="C25" s="44">
        <f t="shared" si="1"/>
        <v>1</v>
      </c>
      <c r="D25" s="54">
        <f t="shared" si="2"/>
        <v>0</v>
      </c>
      <c r="E25" s="42">
        <f>(2*Table!$AC$16*0.147)/A25</f>
        <v>38.838406415803028</v>
      </c>
      <c r="F25" s="42">
        <f t="shared" si="3"/>
        <v>77.676812831606057</v>
      </c>
      <c r="G25" s="124">
        <f>IF((('Raw Data'!C25)/('Raw Data'!C$136)*100)&lt;0,0,('Raw Data'!C25)/('Raw Data'!C$136)*100)</f>
        <v>0</v>
      </c>
      <c r="H25" s="124">
        <f t="shared" si="4"/>
        <v>0</v>
      </c>
      <c r="I25" s="105">
        <f t="shared" si="5"/>
        <v>3.7438061796348121E-2</v>
      </c>
      <c r="J25" s="42">
        <f>'Raw Data'!F25/I25</f>
        <v>0</v>
      </c>
      <c r="K25" s="43">
        <f t="shared" si="6"/>
        <v>1.7203551310977137E-2</v>
      </c>
      <c r="L25" s="124">
        <f>A25*Table!$AC$9/$AC$16</f>
        <v>0.52988785841702724</v>
      </c>
      <c r="M25" s="124">
        <f>A25*Table!$AD$9/$AC$16</f>
        <v>0.1816758371715522</v>
      </c>
      <c r="N25" s="124">
        <f>ABS(A25*Table!$AE$9/$AC$16)</f>
        <v>0.22944817327303874</v>
      </c>
      <c r="O25" s="124">
        <f>($L25*(Table!$AC$10/Table!$AC$9)/(Table!$AC$12-Table!$AC$14))</f>
        <v>1.1366105929151165</v>
      </c>
      <c r="P25" s="124">
        <f>$N25*(Table!$AE$10/Table!$AE$9)/(Table!$AC$12-Table!$AC$13)</f>
        <v>1.8838109464124688</v>
      </c>
      <c r="Q25" s="124">
        <f>'Raw Data'!C25</f>
        <v>0</v>
      </c>
      <c r="R25" s="124">
        <f>'Raw Data'!C25/'Raw Data'!I$23*100</f>
        <v>0</v>
      </c>
      <c r="S25" s="157">
        <f t="shared" si="7"/>
        <v>0</v>
      </c>
      <c r="T25" s="157">
        <f t="shared" si="8"/>
        <v>1</v>
      </c>
      <c r="U25" s="129">
        <f t="shared" si="9"/>
        <v>0</v>
      </c>
      <c r="V25" s="129">
        <f t="shared" si="10"/>
        <v>0</v>
      </c>
      <c r="W25" s="129">
        <f t="shared" si="11"/>
        <v>0</v>
      </c>
      <c r="X25" s="162">
        <f t="shared" si="12"/>
        <v>0</v>
      </c>
      <c r="AN25" s="5">
        <f>$E29</f>
        <v>27.054348233018054</v>
      </c>
      <c r="AO25" s="97">
        <f>$B29</f>
        <v>0</v>
      </c>
      <c r="AP25" s="97">
        <f t="shared" si="0"/>
        <v>0</v>
      </c>
      <c r="AR25" s="90">
        <v>23.954008145687514</v>
      </c>
      <c r="AS25" s="23"/>
      <c r="AT25" s="23"/>
      <c r="AU25" s="146"/>
      <c r="AV25" s="27"/>
    </row>
    <row r="26" spans="1:48" ht="12.4" customHeight="1" x14ac:dyDescent="0.2">
      <c r="A26" s="124">
        <f>'Raw Data'!A26</f>
        <v>3.0823440551757812</v>
      </c>
      <c r="B26" s="44">
        <f>'Raw Data'!E26</f>
        <v>0</v>
      </c>
      <c r="C26" s="44">
        <f t="shared" si="1"/>
        <v>1</v>
      </c>
      <c r="D26" s="54">
        <f t="shared" si="2"/>
        <v>0</v>
      </c>
      <c r="E26" s="42">
        <f>(2*Table!$AC$16*0.147)/A26</f>
        <v>35.437405814876115</v>
      </c>
      <c r="F26" s="42">
        <f t="shared" si="3"/>
        <v>70.87481162975223</v>
      </c>
      <c r="G26" s="124">
        <f>IF((('Raw Data'!C26)/('Raw Data'!C$136)*100)&lt;0,0,('Raw Data'!C26)/('Raw Data'!C$136)*100)</f>
        <v>0</v>
      </c>
      <c r="H26" s="124">
        <f t="shared" si="4"/>
        <v>0</v>
      </c>
      <c r="I26" s="105">
        <f t="shared" si="5"/>
        <v>3.979948002695699E-2</v>
      </c>
      <c r="J26" s="42">
        <f>'Raw Data'!F26/I26</f>
        <v>0</v>
      </c>
      <c r="K26" s="43">
        <f t="shared" si="6"/>
        <v>1.8854611454949328E-2</v>
      </c>
      <c r="L26" s="124">
        <f>A26*Table!$AC$9/$AC$16</f>
        <v>0.58074228422670859</v>
      </c>
      <c r="M26" s="124">
        <f>A26*Table!$AD$9/$AC$16</f>
        <v>0.19911164030630008</v>
      </c>
      <c r="N26" s="124">
        <f>ABS(A26*Table!$AE$9/$AC$16)</f>
        <v>0.25146878559606628</v>
      </c>
      <c r="O26" s="124">
        <f>($L26*(Table!$AC$10/Table!$AC$9)/(Table!$AC$12-Table!$AC$14))</f>
        <v>1.2456934453597355</v>
      </c>
      <c r="P26" s="124">
        <f>$N26*(Table!$AE$10/Table!$AE$9)/(Table!$AC$12-Table!$AC$13)</f>
        <v>2.0646041510350264</v>
      </c>
      <c r="Q26" s="124">
        <f>'Raw Data'!C26</f>
        <v>0</v>
      </c>
      <c r="R26" s="124">
        <f>'Raw Data'!C26/'Raw Data'!I$23*100</f>
        <v>0</v>
      </c>
      <c r="S26" s="157">
        <f t="shared" si="7"/>
        <v>0</v>
      </c>
      <c r="T26" s="157">
        <f t="shared" si="8"/>
        <v>1</v>
      </c>
      <c r="U26" s="129">
        <f t="shared" si="9"/>
        <v>0</v>
      </c>
      <c r="V26" s="129">
        <f t="shared" si="10"/>
        <v>0</v>
      </c>
      <c r="W26" s="129">
        <f t="shared" si="11"/>
        <v>0</v>
      </c>
      <c r="X26" s="162">
        <f t="shared" si="12"/>
        <v>0</v>
      </c>
      <c r="AN26" s="5">
        <f>$E21</f>
        <v>54.395271287447166</v>
      </c>
      <c r="AO26" s="97">
        <f>$B22</f>
        <v>0</v>
      </c>
      <c r="AP26" s="97">
        <f t="shared" si="0"/>
        <v>0</v>
      </c>
      <c r="AR26" s="90">
        <v>51.76790385987443</v>
      </c>
      <c r="AS26" s="23"/>
      <c r="AT26" s="23"/>
      <c r="AU26" s="146"/>
      <c r="AV26" s="27"/>
    </row>
    <row r="27" spans="1:48" ht="12.4" customHeight="1" x14ac:dyDescent="0.2">
      <c r="A27" s="124">
        <f>'Raw Data'!A27</f>
        <v>3.380378246307373</v>
      </c>
      <c r="B27" s="44">
        <f>'Raw Data'!E27</f>
        <v>0</v>
      </c>
      <c r="C27" s="44">
        <f t="shared" si="1"/>
        <v>1</v>
      </c>
      <c r="D27" s="54">
        <f t="shared" si="2"/>
        <v>0</v>
      </c>
      <c r="E27" s="42">
        <f>(2*Table!$AC$16*0.147)/A27</f>
        <v>32.313033981819942</v>
      </c>
      <c r="F27" s="42">
        <f t="shared" si="3"/>
        <v>64.626067963639883</v>
      </c>
      <c r="G27" s="124">
        <f>IF((('Raw Data'!C27)/('Raw Data'!C$136)*100)&lt;0,0,('Raw Data'!C27)/('Raw Data'!C$136)*100)</f>
        <v>0</v>
      </c>
      <c r="H27" s="124">
        <f t="shared" si="4"/>
        <v>0</v>
      </c>
      <c r="I27" s="105">
        <f t="shared" si="5"/>
        <v>4.0084184642008358E-2</v>
      </c>
      <c r="J27" s="42">
        <f>'Raw Data'!F27/I27</f>
        <v>0</v>
      </c>
      <c r="K27" s="43">
        <f t="shared" si="6"/>
        <v>2.0677678177381073E-2</v>
      </c>
      <c r="L27" s="124">
        <f>A27*Table!$AC$9/$AC$16</f>
        <v>0.63689469740225513</v>
      </c>
      <c r="M27" s="124">
        <f>A27*Table!$AD$9/$AC$16</f>
        <v>0.21836389625220173</v>
      </c>
      <c r="N27" s="124">
        <f>ABS(A27*Table!$AE$9/$AC$16)</f>
        <v>0.27578349374297789</v>
      </c>
      <c r="O27" s="124">
        <f>($L27*(Table!$AC$10/Table!$AC$9)/(Table!$AC$12-Table!$AC$14))</f>
        <v>1.3661404920683295</v>
      </c>
      <c r="P27" s="124">
        <f>$N27*(Table!$AE$10/Table!$AE$9)/(Table!$AC$12-Table!$AC$13)</f>
        <v>2.2642322967403765</v>
      </c>
      <c r="Q27" s="124">
        <f>'Raw Data'!C27</f>
        <v>0</v>
      </c>
      <c r="R27" s="124">
        <f>'Raw Data'!C27/'Raw Data'!I$23*100</f>
        <v>0</v>
      </c>
      <c r="S27" s="157">
        <f t="shared" si="7"/>
        <v>0</v>
      </c>
      <c r="T27" s="157">
        <f t="shared" si="8"/>
        <v>1</v>
      </c>
      <c r="U27" s="129">
        <f t="shared" si="9"/>
        <v>0</v>
      </c>
      <c r="V27" s="129">
        <f t="shared" si="10"/>
        <v>0</v>
      </c>
      <c r="W27" s="129">
        <f t="shared" si="11"/>
        <v>0</v>
      </c>
      <c r="X27" s="162">
        <f t="shared" si="12"/>
        <v>0</v>
      </c>
      <c r="AN27" s="5">
        <f>$E18</f>
        <v>72.284370177585473</v>
      </c>
      <c r="AO27" s="97">
        <f>$B18</f>
        <v>0</v>
      </c>
      <c r="AP27" s="97">
        <f t="shared" si="0"/>
        <v>0</v>
      </c>
      <c r="AR27" s="90">
        <v>72.33793188366559</v>
      </c>
      <c r="AS27" s="23"/>
      <c r="AT27" s="23"/>
      <c r="AU27" s="146"/>
      <c r="AV27" s="27"/>
    </row>
    <row r="28" spans="1:48" ht="12.4" customHeight="1" x14ac:dyDescent="0.2">
      <c r="A28" s="124">
        <f>'Raw Data'!A28</f>
        <v>3.6872751712799072</v>
      </c>
      <c r="B28" s="44">
        <f>'Raw Data'!E28</f>
        <v>0</v>
      </c>
      <c r="C28" s="44">
        <f t="shared" si="1"/>
        <v>1</v>
      </c>
      <c r="D28" s="54">
        <f t="shared" si="2"/>
        <v>0</v>
      </c>
      <c r="E28" s="42">
        <f>(2*Table!$AC$16*0.147)/A28</f>
        <v>29.623576237305777</v>
      </c>
      <c r="F28" s="42">
        <f t="shared" si="3"/>
        <v>59.247152474611553</v>
      </c>
      <c r="G28" s="124">
        <f>IF((('Raw Data'!C28)/('Raw Data'!C$136)*100)&lt;0,0,('Raw Data'!C28)/('Raw Data'!C$136)*100)</f>
        <v>0</v>
      </c>
      <c r="H28" s="124">
        <f t="shared" si="4"/>
        <v>0</v>
      </c>
      <c r="I28" s="105">
        <f t="shared" si="5"/>
        <v>3.7740250792853924E-2</v>
      </c>
      <c r="J28" s="42">
        <f>'Raw Data'!F28/I28</f>
        <v>0</v>
      </c>
      <c r="K28" s="43">
        <f t="shared" si="6"/>
        <v>2.2554957992189376E-2</v>
      </c>
      <c r="L28" s="124">
        <f>A28*Table!$AC$9/$AC$16</f>
        <v>0.69471693205235108</v>
      </c>
      <c r="M28" s="124">
        <f>A28*Table!$AD$9/$AC$16</f>
        <v>0.23818866241794892</v>
      </c>
      <c r="N28" s="124">
        <f>ABS(A28*Table!$AE$9/$AC$16)</f>
        <v>0.30082125579826191</v>
      </c>
      <c r="O28" s="124">
        <f>($L28*(Table!$AC$10/Table!$AC$9)/(Table!$AC$12-Table!$AC$14))</f>
        <v>1.4901693094216026</v>
      </c>
      <c r="P28" s="124">
        <f>$N28*(Table!$AE$10/Table!$AE$9)/(Table!$AC$12-Table!$AC$13)</f>
        <v>2.4697968456343338</v>
      </c>
      <c r="Q28" s="124">
        <f>'Raw Data'!C28</f>
        <v>0</v>
      </c>
      <c r="R28" s="124">
        <f>'Raw Data'!C28/'Raw Data'!I$23*100</f>
        <v>0</v>
      </c>
      <c r="S28" s="157">
        <f t="shared" si="7"/>
        <v>0</v>
      </c>
      <c r="T28" s="157">
        <f t="shared" si="8"/>
        <v>1</v>
      </c>
      <c r="U28" s="129">
        <f t="shared" si="9"/>
        <v>0</v>
      </c>
      <c r="V28" s="129">
        <f t="shared" si="10"/>
        <v>0</v>
      </c>
      <c r="W28" s="129">
        <f t="shared" si="11"/>
        <v>0</v>
      </c>
      <c r="X28" s="162">
        <f t="shared" si="12"/>
        <v>0</v>
      </c>
      <c r="AN28" s="29"/>
      <c r="AO28" s="97"/>
      <c r="AP28" s="97"/>
      <c r="AS28" s="23"/>
      <c r="AT28" s="23"/>
      <c r="AU28" s="27"/>
      <c r="AV28" s="27"/>
    </row>
    <row r="29" spans="1:48" ht="12.4" customHeight="1" x14ac:dyDescent="0.2">
      <c r="A29" s="124">
        <f>'Raw Data'!A29</f>
        <v>4.0374388694763184</v>
      </c>
      <c r="B29" s="44">
        <f>'Raw Data'!E29</f>
        <v>0</v>
      </c>
      <c r="C29" s="44">
        <f t="shared" si="1"/>
        <v>1</v>
      </c>
      <c r="D29" s="54">
        <f t="shared" si="2"/>
        <v>0</v>
      </c>
      <c r="E29" s="42">
        <f>(2*Table!$AC$16*0.147)/A29</f>
        <v>27.054348233018054</v>
      </c>
      <c r="F29" s="42">
        <f t="shared" si="3"/>
        <v>54.108696466036108</v>
      </c>
      <c r="G29" s="124">
        <f>IF((('Raw Data'!C29)/('Raw Data'!C$136)*100)&lt;0,0,('Raw Data'!C29)/('Raw Data'!C$136)*100)</f>
        <v>0</v>
      </c>
      <c r="H29" s="124">
        <f t="shared" si="4"/>
        <v>0</v>
      </c>
      <c r="I29" s="105">
        <f t="shared" si="5"/>
        <v>3.94004107454764E-2</v>
      </c>
      <c r="J29" s="42">
        <f>'Raw Data'!F29/I29</f>
        <v>0</v>
      </c>
      <c r="K29" s="43">
        <f t="shared" si="6"/>
        <v>2.4696899435759E-2</v>
      </c>
      <c r="L29" s="124">
        <f>A29*Table!$AC$9/$AC$16</f>
        <v>0.76069102913680464</v>
      </c>
      <c r="M29" s="124">
        <f>A29*Table!$AD$9/$AC$16</f>
        <v>0.26080835284690446</v>
      </c>
      <c r="N29" s="124">
        <f>ABS(A29*Table!$AE$9/$AC$16)</f>
        <v>0.32938887783170073</v>
      </c>
      <c r="O29" s="124">
        <f>($L29*(Table!$AC$10/Table!$AC$9)/(Table!$AC$12-Table!$AC$14))</f>
        <v>1.6316838891823353</v>
      </c>
      <c r="P29" s="124">
        <f>$N29*(Table!$AE$10/Table!$AE$9)/(Table!$AC$12-Table!$AC$13)</f>
        <v>2.7043421825262781</v>
      </c>
      <c r="Q29" s="124">
        <f>'Raw Data'!C29</f>
        <v>0</v>
      </c>
      <c r="R29" s="124">
        <f>'Raw Data'!C29/'Raw Data'!I$23*100</f>
        <v>0</v>
      </c>
      <c r="S29" s="157">
        <f t="shared" si="7"/>
        <v>0</v>
      </c>
      <c r="T29" s="157">
        <f t="shared" si="8"/>
        <v>1</v>
      </c>
      <c r="U29" s="129">
        <f t="shared" si="9"/>
        <v>0</v>
      </c>
      <c r="V29" s="129">
        <f t="shared" si="10"/>
        <v>0</v>
      </c>
      <c r="W29" s="129">
        <f t="shared" si="11"/>
        <v>0</v>
      </c>
      <c r="X29" s="162">
        <f t="shared" si="12"/>
        <v>0</v>
      </c>
      <c r="AS29" s="23"/>
      <c r="AT29" s="23"/>
    </row>
    <row r="30" spans="1:48" ht="12.4" customHeight="1" x14ac:dyDescent="0.2">
      <c r="A30" s="124">
        <f>'Raw Data'!A30</f>
        <v>4.4162859916687012</v>
      </c>
      <c r="B30" s="44">
        <f>'Raw Data'!E30</f>
        <v>0</v>
      </c>
      <c r="C30" s="44">
        <f t="shared" si="1"/>
        <v>1</v>
      </c>
      <c r="D30" s="54">
        <f t="shared" si="2"/>
        <v>0</v>
      </c>
      <c r="E30" s="42">
        <f>(2*Table!$AC$16*0.147)/A30</f>
        <v>24.733515300050168</v>
      </c>
      <c r="F30" s="42">
        <f t="shared" si="3"/>
        <v>49.467030600100337</v>
      </c>
      <c r="G30" s="124">
        <f>IF((('Raw Data'!C30)/('Raw Data'!C$136)*100)&lt;0,0,('Raw Data'!C30)/('Raw Data'!C$136)*100)</f>
        <v>0</v>
      </c>
      <c r="H30" s="124">
        <f t="shared" si="4"/>
        <v>0</v>
      </c>
      <c r="I30" s="105">
        <f t="shared" si="5"/>
        <v>3.8951230080330523E-2</v>
      </c>
      <c r="J30" s="42">
        <f>'Raw Data'!F30/I30</f>
        <v>0</v>
      </c>
      <c r="K30" s="43">
        <f t="shared" si="6"/>
        <v>2.7014296573099571E-2</v>
      </c>
      <c r="L30" s="124">
        <f>A30*Table!$AC$9/$AC$16</f>
        <v>0.83206935004335003</v>
      </c>
      <c r="M30" s="124">
        <f>A30*Table!$AD$9/$AC$16</f>
        <v>0.28528092001486288</v>
      </c>
      <c r="N30" s="124">
        <f>ABS(A30*Table!$AE$9/$AC$16)</f>
        <v>0.36029659742397385</v>
      </c>
      <c r="O30" s="124">
        <f>($L30*(Table!$AC$10/Table!$AC$9)/(Table!$AC$12-Table!$AC$14))</f>
        <v>1.7847905406335267</v>
      </c>
      <c r="P30" s="124">
        <f>$N30*(Table!$AE$10/Table!$AE$9)/(Table!$AC$12-Table!$AC$13)</f>
        <v>2.9581001430539722</v>
      </c>
      <c r="Q30" s="124">
        <f>'Raw Data'!C30</f>
        <v>0</v>
      </c>
      <c r="R30" s="124">
        <f>'Raw Data'!C30/'Raw Data'!I$23*100</f>
        <v>0</v>
      </c>
      <c r="S30" s="157">
        <f t="shared" si="7"/>
        <v>0</v>
      </c>
      <c r="T30" s="157">
        <f t="shared" si="8"/>
        <v>1</v>
      </c>
      <c r="U30" s="129">
        <f t="shared" si="9"/>
        <v>0</v>
      </c>
      <c r="V30" s="129">
        <f t="shared" si="10"/>
        <v>0</v>
      </c>
      <c r="W30" s="129">
        <f t="shared" si="11"/>
        <v>0</v>
      </c>
      <c r="X30" s="162">
        <f t="shared" si="12"/>
        <v>0</v>
      </c>
      <c r="AS30" s="23"/>
      <c r="AT30" s="23"/>
    </row>
    <row r="31" spans="1:48" ht="12.4" customHeight="1" x14ac:dyDescent="0.2">
      <c r="A31" s="124">
        <f>'Raw Data'!A31</f>
        <v>4.8212385177612305</v>
      </c>
      <c r="B31" s="44">
        <f>'Raw Data'!E31</f>
        <v>0</v>
      </c>
      <c r="C31" s="44">
        <f t="shared" si="1"/>
        <v>1</v>
      </c>
      <c r="D31" s="54">
        <f t="shared" si="2"/>
        <v>0</v>
      </c>
      <c r="E31" s="42">
        <f>(2*Table!$AC$16*0.147)/A31</f>
        <v>22.656061661735986</v>
      </c>
      <c r="F31" s="42">
        <f t="shared" si="3"/>
        <v>45.312123323471972</v>
      </c>
      <c r="G31" s="124">
        <f>IF((('Raw Data'!C31)/('Raw Data'!C$136)*100)&lt;0,0,('Raw Data'!C31)/('Raw Data'!C$136)*100)</f>
        <v>0</v>
      </c>
      <c r="H31" s="124">
        <f t="shared" si="4"/>
        <v>0</v>
      </c>
      <c r="I31" s="105">
        <f t="shared" si="5"/>
        <v>3.8101427708750357E-2</v>
      </c>
      <c r="J31" s="42">
        <f>'Raw Data'!F31/I31</f>
        <v>0</v>
      </c>
      <c r="K31" s="43">
        <f t="shared" si="6"/>
        <v>2.9491379728159451E-2</v>
      </c>
      <c r="L31" s="124">
        <f>A31*Table!$AC$9/$AC$16</f>
        <v>0.90836617181165835</v>
      </c>
      <c r="M31" s="124">
        <f>A31*Table!$AD$9/$AC$16</f>
        <v>0.31143983033542572</v>
      </c>
      <c r="N31" s="124">
        <f>ABS(A31*Table!$AE$9/$AC$16)</f>
        <v>0.39333409036365813</v>
      </c>
      <c r="O31" s="124">
        <f>($L31*(Table!$AC$10/Table!$AC$9)/(Table!$AC$12-Table!$AC$14))</f>
        <v>1.9484473869833945</v>
      </c>
      <c r="P31" s="124">
        <f>$N31*(Table!$AE$10/Table!$AE$9)/(Table!$AC$12-Table!$AC$13)</f>
        <v>3.2293439274520366</v>
      </c>
      <c r="Q31" s="124">
        <f>'Raw Data'!C31</f>
        <v>0</v>
      </c>
      <c r="R31" s="124">
        <f>'Raw Data'!C31/'Raw Data'!I$23*100</f>
        <v>0</v>
      </c>
      <c r="S31" s="157">
        <f t="shared" si="7"/>
        <v>0</v>
      </c>
      <c r="T31" s="157">
        <f t="shared" si="8"/>
        <v>1</v>
      </c>
      <c r="U31" s="129">
        <f t="shared" si="9"/>
        <v>0</v>
      </c>
      <c r="V31" s="129">
        <f t="shared" si="10"/>
        <v>0</v>
      </c>
      <c r="W31" s="129">
        <f t="shared" si="11"/>
        <v>0</v>
      </c>
      <c r="X31" s="162">
        <f t="shared" si="12"/>
        <v>0</v>
      </c>
      <c r="AS31" s="23"/>
      <c r="AT31" s="23"/>
    </row>
    <row r="32" spans="1:48" ht="12.4" customHeight="1" x14ac:dyDescent="0.2">
      <c r="A32" s="124">
        <f>'Raw Data'!A32</f>
        <v>5.2617230415344238</v>
      </c>
      <c r="B32" s="44">
        <f>'Raw Data'!E32</f>
        <v>0</v>
      </c>
      <c r="C32" s="44">
        <f t="shared" si="1"/>
        <v>1</v>
      </c>
      <c r="D32" s="54">
        <f t="shared" si="2"/>
        <v>0</v>
      </c>
      <c r="E32" s="42">
        <f>(2*Table!$AC$16*0.147)/A32</f>
        <v>20.759412132129498</v>
      </c>
      <c r="F32" s="42">
        <f t="shared" si="3"/>
        <v>41.518824264258996</v>
      </c>
      <c r="G32" s="124">
        <f>IF((('Raw Data'!C32)/('Raw Data'!C$136)*100)&lt;0,0,('Raw Data'!C32)/('Raw Data'!C$136)*100)</f>
        <v>0</v>
      </c>
      <c r="H32" s="124">
        <f t="shared" si="4"/>
        <v>0</v>
      </c>
      <c r="I32" s="105">
        <f t="shared" si="5"/>
        <v>3.7969367066241322E-2</v>
      </c>
      <c r="J32" s="42">
        <f>'Raw Data'!F32/I32</f>
        <v>0</v>
      </c>
      <c r="K32" s="43">
        <f t="shared" si="6"/>
        <v>3.2185811108626582E-2</v>
      </c>
      <c r="L32" s="124">
        <f>A32*Table!$AC$9/$AC$16</f>
        <v>0.99135755237250556</v>
      </c>
      <c r="M32" s="124">
        <f>A32*Table!$AD$9/$AC$16</f>
        <v>0.33989401795628765</v>
      </c>
      <c r="N32" s="124">
        <f>ABS(A32*Table!$AE$9/$AC$16)</f>
        <v>0.42927041229407598</v>
      </c>
      <c r="O32" s="124">
        <f>($L32*(Table!$AC$10/Table!$AC$9)/(Table!$AC$12-Table!$AC$14))</f>
        <v>2.1264640763031011</v>
      </c>
      <c r="P32" s="124">
        <f>$N32*(Table!$AE$10/Table!$AE$9)/(Table!$AC$12-Table!$AC$13)</f>
        <v>3.5243876214620351</v>
      </c>
      <c r="Q32" s="124">
        <f>'Raw Data'!C32</f>
        <v>0</v>
      </c>
      <c r="R32" s="124">
        <f>'Raw Data'!C32/'Raw Data'!I$23*100</f>
        <v>0</v>
      </c>
      <c r="S32" s="157">
        <f t="shared" si="7"/>
        <v>0</v>
      </c>
      <c r="T32" s="157">
        <f t="shared" si="8"/>
        <v>1</v>
      </c>
      <c r="U32" s="129">
        <f t="shared" si="9"/>
        <v>0</v>
      </c>
      <c r="V32" s="129">
        <f t="shared" si="10"/>
        <v>0</v>
      </c>
      <c r="W32" s="129">
        <f t="shared" si="11"/>
        <v>0</v>
      </c>
      <c r="X32" s="162">
        <f t="shared" si="12"/>
        <v>0</v>
      </c>
      <c r="AS32" s="23"/>
      <c r="AT32" s="23"/>
    </row>
    <row r="33" spans="1:46" ht="12.4" customHeight="1" x14ac:dyDescent="0.2">
      <c r="A33" s="124">
        <f>'Raw Data'!A33</f>
        <v>5.769646167755127</v>
      </c>
      <c r="B33" s="44">
        <f>'Raw Data'!E33</f>
        <v>0</v>
      </c>
      <c r="C33" s="44">
        <f t="shared" si="1"/>
        <v>1</v>
      </c>
      <c r="D33" s="54">
        <f t="shared" si="2"/>
        <v>0</v>
      </c>
      <c r="E33" s="42">
        <f>(2*Table!$AC$16*0.147)/A33</f>
        <v>18.931884896996159</v>
      </c>
      <c r="F33" s="42">
        <f t="shared" si="3"/>
        <v>37.863769793992319</v>
      </c>
      <c r="G33" s="124">
        <f>IF((('Raw Data'!C33)/('Raw Data'!C$136)*100)&lt;0,0,('Raw Data'!C33)/('Raw Data'!C$136)*100)</f>
        <v>0</v>
      </c>
      <c r="H33" s="124">
        <f t="shared" si="4"/>
        <v>0</v>
      </c>
      <c r="I33" s="105">
        <f t="shared" si="5"/>
        <v>4.0021195580988822E-2</v>
      </c>
      <c r="J33" s="42">
        <f>'Raw Data'!F33/I33</f>
        <v>0</v>
      </c>
      <c r="K33" s="43">
        <f t="shared" si="6"/>
        <v>3.5292762513935684E-2</v>
      </c>
      <c r="L33" s="124">
        <f>A33*Table!$AC$9/$AC$16</f>
        <v>1.0870549927791575</v>
      </c>
      <c r="M33" s="124">
        <f>A33*Table!$AD$9/$AC$16</f>
        <v>0.37270456895285398</v>
      </c>
      <c r="N33" s="124">
        <f>ABS(A33*Table!$AE$9/$AC$16)</f>
        <v>0.47070861952872994</v>
      </c>
      <c r="O33" s="124">
        <f>($L33*(Table!$AC$10/Table!$AC$9)/(Table!$AC$12-Table!$AC$14))</f>
        <v>2.3317352912465843</v>
      </c>
      <c r="P33" s="124">
        <f>$N33*(Table!$AE$10/Table!$AE$9)/(Table!$AC$12-Table!$AC$13)</f>
        <v>3.8646027875921991</v>
      </c>
      <c r="Q33" s="124">
        <f>'Raw Data'!C33</f>
        <v>0</v>
      </c>
      <c r="R33" s="124">
        <f>'Raw Data'!C33/'Raw Data'!I$23*100</f>
        <v>0</v>
      </c>
      <c r="S33" s="157">
        <f t="shared" si="7"/>
        <v>0</v>
      </c>
      <c r="T33" s="157">
        <f t="shared" si="8"/>
        <v>1</v>
      </c>
      <c r="U33" s="129">
        <f t="shared" si="9"/>
        <v>0</v>
      </c>
      <c r="V33" s="129">
        <f t="shared" si="10"/>
        <v>0</v>
      </c>
      <c r="W33" s="129">
        <f t="shared" si="11"/>
        <v>0</v>
      </c>
      <c r="X33" s="162">
        <f t="shared" si="12"/>
        <v>0</v>
      </c>
      <c r="AS33" s="23"/>
      <c r="AT33" s="23"/>
    </row>
    <row r="34" spans="1:46" ht="12.4" customHeight="1" x14ac:dyDescent="0.2">
      <c r="A34" s="124">
        <f>'Raw Data'!A34</f>
        <v>6.3070578575134277</v>
      </c>
      <c r="B34" s="44">
        <f>'Raw Data'!E34</f>
        <v>0</v>
      </c>
      <c r="C34" s="44">
        <f t="shared" si="1"/>
        <v>1</v>
      </c>
      <c r="D34" s="54">
        <f t="shared" si="2"/>
        <v>0</v>
      </c>
      <c r="E34" s="42">
        <f>(2*Table!$AC$16*0.147)/A34</f>
        <v>17.318737137350336</v>
      </c>
      <c r="F34" s="42">
        <f t="shared" si="3"/>
        <v>34.637474274700672</v>
      </c>
      <c r="G34" s="124">
        <f>IF((('Raw Data'!C34)/('Raw Data'!C$136)*100)&lt;0,0,('Raw Data'!C34)/('Raw Data'!C$136)*100)</f>
        <v>0</v>
      </c>
      <c r="H34" s="124">
        <f t="shared" si="4"/>
        <v>0</v>
      </c>
      <c r="I34" s="105">
        <f t="shared" si="5"/>
        <v>3.8677634783733428E-2</v>
      </c>
      <c r="J34" s="42">
        <f>'Raw Data'!F34/I34</f>
        <v>0</v>
      </c>
      <c r="K34" s="43">
        <f t="shared" si="6"/>
        <v>3.8580094628832468E-2</v>
      </c>
      <c r="L34" s="124">
        <f>A34*Table!$AC$9/$AC$16</f>
        <v>1.1883083527849314</v>
      </c>
      <c r="M34" s="124">
        <f>A34*Table!$AD$9/$AC$16</f>
        <v>0.40742000666911937</v>
      </c>
      <c r="N34" s="124">
        <f>ABS(A34*Table!$AE$9/$AC$16)</f>
        <v>0.51455261052049572</v>
      </c>
      <c r="O34" s="124">
        <f>($L34*(Table!$AC$10/Table!$AC$9)/(Table!$AC$12-Table!$AC$14))</f>
        <v>2.5489239656476439</v>
      </c>
      <c r="P34" s="124">
        <f>$N34*(Table!$AE$10/Table!$AE$9)/(Table!$AC$12-Table!$AC$13)</f>
        <v>4.2245698729104735</v>
      </c>
      <c r="Q34" s="124">
        <f>'Raw Data'!C34</f>
        <v>0</v>
      </c>
      <c r="R34" s="124">
        <f>'Raw Data'!C34/'Raw Data'!I$23*100</f>
        <v>0</v>
      </c>
      <c r="S34" s="157">
        <f t="shared" si="7"/>
        <v>0</v>
      </c>
      <c r="T34" s="157">
        <f t="shared" si="8"/>
        <v>1</v>
      </c>
      <c r="U34" s="129">
        <f t="shared" si="9"/>
        <v>0</v>
      </c>
      <c r="V34" s="129">
        <f t="shared" si="10"/>
        <v>0</v>
      </c>
      <c r="W34" s="129">
        <f t="shared" si="11"/>
        <v>0</v>
      </c>
      <c r="X34" s="162">
        <f t="shared" si="12"/>
        <v>0</v>
      </c>
      <c r="AS34" s="23"/>
      <c r="AT34" s="23"/>
    </row>
    <row r="35" spans="1:46" ht="12.4" customHeight="1" x14ac:dyDescent="0.2">
      <c r="A35" s="124">
        <f>'Raw Data'!A35</f>
        <v>6.8961162567138672</v>
      </c>
      <c r="B35" s="44">
        <f>'Raw Data'!E35</f>
        <v>0</v>
      </c>
      <c r="C35" s="44">
        <f t="shared" si="1"/>
        <v>1</v>
      </c>
      <c r="D35" s="54">
        <f t="shared" si="2"/>
        <v>0</v>
      </c>
      <c r="E35" s="42">
        <f>(2*Table!$AC$16*0.147)/A35</f>
        <v>15.839390329011852</v>
      </c>
      <c r="F35" s="42">
        <f t="shared" si="3"/>
        <v>31.678780658023705</v>
      </c>
      <c r="G35" s="124">
        <f>IF((('Raw Data'!C35)/('Raw Data'!C$136)*100)&lt;0,0,('Raw Data'!C35)/('Raw Data'!C$136)*100)</f>
        <v>0</v>
      </c>
      <c r="H35" s="124">
        <f t="shared" si="4"/>
        <v>0</v>
      </c>
      <c r="I35" s="105">
        <f t="shared" si="5"/>
        <v>3.877775934720229E-2</v>
      </c>
      <c r="J35" s="42">
        <f>'Raw Data'!F35/I35</f>
        <v>0</v>
      </c>
      <c r="K35" s="43">
        <f t="shared" si="6"/>
        <v>4.2183348205456751E-2</v>
      </c>
      <c r="L35" s="124">
        <f>A35*Table!$AC$9/$AC$16</f>
        <v>1.2992924331377274</v>
      </c>
      <c r="M35" s="124">
        <f>A35*Table!$AD$9/$AC$16</f>
        <v>0.44547169136150649</v>
      </c>
      <c r="N35" s="124">
        <f>ABS(A35*Table!$AE$9/$AC$16)</f>
        <v>0.56261012702108315</v>
      </c>
      <c r="O35" s="124">
        <f>($L35*(Table!$AC$10/Table!$AC$9)/(Table!$AC$12-Table!$AC$14))</f>
        <v>2.7869850560654816</v>
      </c>
      <c r="P35" s="124">
        <f>$N35*(Table!$AE$10/Table!$AE$9)/(Table!$AC$12-Table!$AC$13)</f>
        <v>4.6191307637198937</v>
      </c>
      <c r="Q35" s="124">
        <f>'Raw Data'!C35</f>
        <v>0</v>
      </c>
      <c r="R35" s="124">
        <f>'Raw Data'!C35/'Raw Data'!I$23*100</f>
        <v>0</v>
      </c>
      <c r="S35" s="157">
        <f t="shared" si="7"/>
        <v>0</v>
      </c>
      <c r="T35" s="157">
        <f t="shared" si="8"/>
        <v>1</v>
      </c>
      <c r="U35" s="129">
        <f t="shared" si="9"/>
        <v>0</v>
      </c>
      <c r="V35" s="129">
        <f t="shared" si="10"/>
        <v>0</v>
      </c>
      <c r="W35" s="129">
        <f t="shared" si="11"/>
        <v>0</v>
      </c>
      <c r="X35" s="162">
        <f t="shared" si="12"/>
        <v>0</v>
      </c>
      <c r="AS35" s="23"/>
      <c r="AT35" s="23"/>
    </row>
    <row r="36" spans="1:46" ht="12.4" customHeight="1" x14ac:dyDescent="0.2">
      <c r="A36" s="124">
        <f>'Raw Data'!A36</f>
        <v>7.5426220893859863</v>
      </c>
      <c r="B36" s="44">
        <f>'Raw Data'!E36</f>
        <v>0</v>
      </c>
      <c r="C36" s="44">
        <f t="shared" si="1"/>
        <v>1</v>
      </c>
      <c r="D36" s="54">
        <f t="shared" si="2"/>
        <v>0</v>
      </c>
      <c r="E36" s="42">
        <f>(2*Table!$AC$16*0.147)/A36</f>
        <v>14.48173802821759</v>
      </c>
      <c r="F36" s="42">
        <f t="shared" si="3"/>
        <v>28.96347605643518</v>
      </c>
      <c r="G36" s="124">
        <f>IF((('Raw Data'!C36)/('Raw Data'!C$136)*100)&lt;0,0,('Raw Data'!C36)/('Raw Data'!C$136)*100)</f>
        <v>0</v>
      </c>
      <c r="H36" s="124">
        <f t="shared" si="4"/>
        <v>0</v>
      </c>
      <c r="I36" s="105">
        <f t="shared" si="5"/>
        <v>3.8917774313968811E-2</v>
      </c>
      <c r="J36" s="42">
        <f>'Raw Data'!F36/I36</f>
        <v>0</v>
      </c>
      <c r="K36" s="43">
        <f t="shared" si="6"/>
        <v>4.6138006108724504E-2</v>
      </c>
      <c r="L36" s="124">
        <f>A36*Table!$AC$9/$AC$16</f>
        <v>1.421100144188493</v>
      </c>
      <c r="M36" s="124">
        <f>A36*Table!$AD$9/$AC$16</f>
        <v>0.48723433515034043</v>
      </c>
      <c r="N36" s="124">
        <f>ABS(A36*Table!$AE$9/$AC$16)</f>
        <v>0.6153544130944818</v>
      </c>
      <c r="O36" s="124">
        <f>($L36*(Table!$AC$10/Table!$AC$9)/(Table!$AC$12-Table!$AC$14))</f>
        <v>3.0482628575471753</v>
      </c>
      <c r="P36" s="124">
        <f>$N36*(Table!$AE$10/Table!$AE$9)/(Table!$AC$12-Table!$AC$13)</f>
        <v>5.0521708792650379</v>
      </c>
      <c r="Q36" s="124">
        <f>'Raw Data'!C36</f>
        <v>0</v>
      </c>
      <c r="R36" s="124">
        <f>'Raw Data'!C36/'Raw Data'!I$23*100</f>
        <v>0</v>
      </c>
      <c r="S36" s="157">
        <f t="shared" si="7"/>
        <v>0</v>
      </c>
      <c r="T36" s="157">
        <f t="shared" si="8"/>
        <v>1</v>
      </c>
      <c r="U36" s="129">
        <f t="shared" si="9"/>
        <v>0</v>
      </c>
      <c r="V36" s="129">
        <f t="shared" si="10"/>
        <v>0</v>
      </c>
      <c r="W36" s="129">
        <f t="shared" si="11"/>
        <v>0</v>
      </c>
      <c r="X36" s="162">
        <f t="shared" si="12"/>
        <v>0</v>
      </c>
      <c r="AS36" s="23"/>
      <c r="AT36" s="23"/>
    </row>
    <row r="37" spans="1:46" ht="12.4" customHeight="1" x14ac:dyDescent="0.2">
      <c r="A37" s="124">
        <f>'Raw Data'!A37</f>
        <v>8.2507648468017578</v>
      </c>
      <c r="B37" s="44">
        <f>'Raw Data'!E37</f>
        <v>0</v>
      </c>
      <c r="C37" s="44">
        <f t="shared" si="1"/>
        <v>1</v>
      </c>
      <c r="D37" s="54">
        <f t="shared" si="2"/>
        <v>0</v>
      </c>
      <c r="E37" s="42">
        <f>(2*Table!$AC$16*0.147)/A37</f>
        <v>13.238806240693668</v>
      </c>
      <c r="F37" s="42">
        <f t="shared" si="3"/>
        <v>26.477612481387336</v>
      </c>
      <c r="G37" s="124">
        <f>IF((('Raw Data'!C37)/('Raw Data'!C$136)*100)&lt;0,0,('Raw Data'!C37)/('Raw Data'!C$136)*100)</f>
        <v>0</v>
      </c>
      <c r="H37" s="124">
        <f t="shared" si="4"/>
        <v>0</v>
      </c>
      <c r="I37" s="105">
        <f t="shared" si="5"/>
        <v>3.897186090813598E-2</v>
      </c>
      <c r="J37" s="42">
        <f>'Raw Data'!F37/I37</f>
        <v>0</v>
      </c>
      <c r="K37" s="43">
        <f t="shared" si="6"/>
        <v>5.0469695338319409E-2</v>
      </c>
      <c r="L37" s="124">
        <f>A37*Table!$AC$9/$AC$16</f>
        <v>1.5545208250530054</v>
      </c>
      <c r="M37" s="124">
        <f>A37*Table!$AD$9/$AC$16</f>
        <v>0.53297856858960191</v>
      </c>
      <c r="N37" s="124">
        <f>ABS(A37*Table!$AE$9/$AC$16)</f>
        <v>0.67312726260392386</v>
      </c>
      <c r="O37" s="124">
        <f>($L37*(Table!$AC$10/Table!$AC$9)/(Table!$AC$12-Table!$AC$14))</f>
        <v>3.334450504189201</v>
      </c>
      <c r="P37" s="124">
        <f>$N37*(Table!$AE$10/Table!$AE$9)/(Table!$AC$12-Table!$AC$13)</f>
        <v>5.5264964088992095</v>
      </c>
      <c r="Q37" s="124">
        <f>'Raw Data'!C37</f>
        <v>0</v>
      </c>
      <c r="R37" s="124">
        <f>'Raw Data'!C37/'Raw Data'!I$23*100</f>
        <v>0</v>
      </c>
      <c r="S37" s="157">
        <f t="shared" si="7"/>
        <v>0</v>
      </c>
      <c r="T37" s="157">
        <f t="shared" si="8"/>
        <v>1</v>
      </c>
      <c r="U37" s="129">
        <f t="shared" si="9"/>
        <v>0</v>
      </c>
      <c r="V37" s="129">
        <f t="shared" si="10"/>
        <v>0</v>
      </c>
      <c r="W37" s="129">
        <f t="shared" si="11"/>
        <v>0</v>
      </c>
      <c r="X37" s="162">
        <f t="shared" si="12"/>
        <v>0</v>
      </c>
      <c r="AS37" s="23"/>
      <c r="AT37" s="23"/>
    </row>
    <row r="38" spans="1:46" ht="12.4" customHeight="1" x14ac:dyDescent="0.2">
      <c r="A38" s="124">
        <f>'Raw Data'!A38</f>
        <v>9.032470703125</v>
      </c>
      <c r="B38" s="44">
        <f>'Raw Data'!E38</f>
        <v>0</v>
      </c>
      <c r="C38" s="44">
        <f t="shared" si="1"/>
        <v>1</v>
      </c>
      <c r="D38" s="54">
        <f t="shared" si="2"/>
        <v>0</v>
      </c>
      <c r="E38" s="42">
        <f>(2*Table!$AC$16*0.147)/A38</f>
        <v>12.093067415822807</v>
      </c>
      <c r="F38" s="42">
        <f t="shared" si="3"/>
        <v>24.186134831645614</v>
      </c>
      <c r="G38" s="124">
        <f>IF((('Raw Data'!C38)/('Raw Data'!C$136)*100)&lt;0,0,('Raw Data'!C38)/('Raw Data'!C$136)*100)</f>
        <v>0</v>
      </c>
      <c r="H38" s="124">
        <f t="shared" si="4"/>
        <v>0</v>
      </c>
      <c r="I38" s="105">
        <f t="shared" si="5"/>
        <v>3.9312352043562537E-2</v>
      </c>
      <c r="J38" s="42">
        <f>'Raw Data'!F38/I38</f>
        <v>0</v>
      </c>
      <c r="K38" s="43">
        <f t="shared" si="6"/>
        <v>5.5251367964476855E-2</v>
      </c>
      <c r="L38" s="124">
        <f>A38*Table!$AC$9/$AC$16</f>
        <v>1.7018014778510804</v>
      </c>
      <c r="M38" s="124">
        <f>A38*Table!$AD$9/$AC$16</f>
        <v>0.58347479240608469</v>
      </c>
      <c r="N38" s="124">
        <f>ABS(A38*Table!$AE$9/$AC$16)</f>
        <v>0.73690165600846824</v>
      </c>
      <c r="O38" s="124">
        <f>($L38*(Table!$AC$10/Table!$AC$9)/(Table!$AC$12-Table!$AC$14))</f>
        <v>3.6503678203583885</v>
      </c>
      <c r="P38" s="124">
        <f>$N38*(Table!$AE$10/Table!$AE$9)/(Table!$AC$12-Table!$AC$13)</f>
        <v>6.0500956979348777</v>
      </c>
      <c r="Q38" s="124">
        <f>'Raw Data'!C38</f>
        <v>0</v>
      </c>
      <c r="R38" s="124">
        <f>'Raw Data'!C38/'Raw Data'!I$23*100</f>
        <v>0</v>
      </c>
      <c r="S38" s="157">
        <f t="shared" si="7"/>
        <v>0</v>
      </c>
      <c r="T38" s="157">
        <f t="shared" si="8"/>
        <v>1</v>
      </c>
      <c r="U38" s="129">
        <f t="shared" si="9"/>
        <v>0</v>
      </c>
      <c r="V38" s="129">
        <f t="shared" si="10"/>
        <v>0</v>
      </c>
      <c r="W38" s="129">
        <f t="shared" si="11"/>
        <v>0</v>
      </c>
      <c r="X38" s="162">
        <f t="shared" si="12"/>
        <v>0</v>
      </c>
      <c r="AS38" s="23"/>
      <c r="AT38" s="23"/>
    </row>
    <row r="39" spans="1:46" ht="12.4" customHeight="1" x14ac:dyDescent="0.2">
      <c r="A39" s="124">
        <f>'Raw Data'!A39</f>
        <v>9.8776664733886719</v>
      </c>
      <c r="B39" s="44">
        <f>'Raw Data'!E39</f>
        <v>0</v>
      </c>
      <c r="C39" s="44">
        <f t="shared" si="1"/>
        <v>1</v>
      </c>
      <c r="D39" s="54">
        <f t="shared" si="2"/>
        <v>0</v>
      </c>
      <c r="E39" s="42">
        <f>(2*Table!$AC$16*0.147)/A39</f>
        <v>11.058307894745314</v>
      </c>
      <c r="F39" s="42">
        <f t="shared" si="3"/>
        <v>22.116615789490627</v>
      </c>
      <c r="G39" s="124">
        <f>IF((('Raw Data'!C39)/('Raw Data'!C$136)*100)&lt;0,0,('Raw Data'!C39)/('Raw Data'!C$136)*100)</f>
        <v>0</v>
      </c>
      <c r="H39" s="124">
        <f t="shared" si="4"/>
        <v>0</v>
      </c>
      <c r="I39" s="105">
        <f t="shared" si="5"/>
        <v>3.8847796197740703E-2</v>
      </c>
      <c r="J39" s="42">
        <f>'Raw Data'!F39/I39</f>
        <v>0</v>
      </c>
      <c r="K39" s="43">
        <f t="shared" si="6"/>
        <v>6.0421406599498531E-2</v>
      </c>
      <c r="L39" s="124">
        <f>A39*Table!$AC$9/$AC$16</f>
        <v>1.861044220859432</v>
      </c>
      <c r="M39" s="124">
        <f>A39*Table!$AD$9/$AC$16</f>
        <v>0.63807230429466244</v>
      </c>
      <c r="N39" s="124">
        <f>ABS(A39*Table!$AE$9/$AC$16)</f>
        <v>0.80585578641524291</v>
      </c>
      <c r="O39" s="124">
        <f>($L39*(Table!$AC$10/Table!$AC$9)/(Table!$AC$12-Table!$AC$14))</f>
        <v>3.9919438456873282</v>
      </c>
      <c r="P39" s="124">
        <f>$N39*(Table!$AE$10/Table!$AE$9)/(Table!$AC$12-Table!$AC$13)</f>
        <v>6.6162215633435366</v>
      </c>
      <c r="Q39" s="124">
        <f>'Raw Data'!C39</f>
        <v>0</v>
      </c>
      <c r="R39" s="124">
        <f>'Raw Data'!C39/'Raw Data'!I$23*100</f>
        <v>0</v>
      </c>
      <c r="S39" s="157">
        <f t="shared" si="7"/>
        <v>0</v>
      </c>
      <c r="T39" s="157">
        <f t="shared" si="8"/>
        <v>1</v>
      </c>
      <c r="U39" s="129">
        <f t="shared" si="9"/>
        <v>0</v>
      </c>
      <c r="V39" s="129">
        <f t="shared" si="10"/>
        <v>0</v>
      </c>
      <c r="W39" s="129">
        <f t="shared" si="11"/>
        <v>0</v>
      </c>
      <c r="X39" s="162">
        <f t="shared" si="12"/>
        <v>0</v>
      </c>
      <c r="AS39" s="23"/>
      <c r="AT39" s="23"/>
    </row>
    <row r="40" spans="1:46" ht="12.4" customHeight="1" x14ac:dyDescent="0.2">
      <c r="A40" s="124">
        <f>'Raw Data'!A40</f>
        <v>10.784820556640625</v>
      </c>
      <c r="B40" s="44">
        <f>'Raw Data'!E40</f>
        <v>0</v>
      </c>
      <c r="C40" s="44">
        <f t="shared" si="1"/>
        <v>1</v>
      </c>
      <c r="D40" s="54">
        <f t="shared" si="2"/>
        <v>0</v>
      </c>
      <c r="E40" s="42">
        <f>(2*Table!$AC$16*0.147)/A40</f>
        <v>10.128149705474497</v>
      </c>
      <c r="F40" s="42">
        <f t="shared" si="3"/>
        <v>20.256299410948994</v>
      </c>
      <c r="G40" s="124">
        <f>IF((('Raw Data'!C40)/('Raw Data'!C$136)*100)&lt;0,0,('Raw Data'!C40)/('Raw Data'!C$136)*100)</f>
        <v>0</v>
      </c>
      <c r="H40" s="124">
        <f t="shared" si="4"/>
        <v>0</v>
      </c>
      <c r="I40" s="105">
        <f t="shared" si="5"/>
        <v>3.8158565681779333E-2</v>
      </c>
      <c r="J40" s="42">
        <f>'Raw Data'!F40/I40</f>
        <v>0</v>
      </c>
      <c r="K40" s="43">
        <f t="shared" si="6"/>
        <v>6.5970442483654856E-2</v>
      </c>
      <c r="L40" s="124">
        <f>A40*Table!$AC$9/$AC$16</f>
        <v>2.0319604862155658</v>
      </c>
      <c r="M40" s="124">
        <f>A40*Table!$AD$9/$AC$16</f>
        <v>0.69667216670247967</v>
      </c>
      <c r="N40" s="124">
        <f>ABS(A40*Table!$AE$9/$AC$16)</f>
        <v>0.87986470027442998</v>
      </c>
      <c r="O40" s="124">
        <f>($L40*(Table!$AC$10/Table!$AC$9)/(Table!$AC$12-Table!$AC$14))</f>
        <v>4.3585596014919901</v>
      </c>
      <c r="P40" s="124">
        <f>$N40*(Table!$AE$10/Table!$AE$9)/(Table!$AC$12-Table!$AC$13)</f>
        <v>7.2238481139115747</v>
      </c>
      <c r="Q40" s="124">
        <f>'Raw Data'!C40</f>
        <v>0</v>
      </c>
      <c r="R40" s="124">
        <f>'Raw Data'!C40/'Raw Data'!I$23*100</f>
        <v>0</v>
      </c>
      <c r="S40" s="157">
        <f t="shared" si="7"/>
        <v>0</v>
      </c>
      <c r="T40" s="157">
        <f t="shared" si="8"/>
        <v>1</v>
      </c>
      <c r="U40" s="129">
        <f t="shared" si="9"/>
        <v>0</v>
      </c>
      <c r="V40" s="129">
        <f t="shared" si="10"/>
        <v>0</v>
      </c>
      <c r="W40" s="129">
        <f t="shared" si="11"/>
        <v>0</v>
      </c>
      <c r="X40" s="162">
        <f t="shared" si="12"/>
        <v>0</v>
      </c>
      <c r="AS40" s="23"/>
      <c r="AT40" s="23"/>
    </row>
    <row r="41" spans="1:46" ht="12.4" customHeight="1" x14ac:dyDescent="0.2">
      <c r="A41" s="124">
        <f>'Raw Data'!A41</f>
        <v>11.881881713867188</v>
      </c>
      <c r="B41" s="44">
        <f>'Raw Data'!E41</f>
        <v>0</v>
      </c>
      <c r="C41" s="44">
        <f t="shared" si="1"/>
        <v>1</v>
      </c>
      <c r="D41" s="54">
        <f t="shared" si="2"/>
        <v>0</v>
      </c>
      <c r="E41" s="42">
        <f>(2*Table!$AC$16*0.147)/A41</f>
        <v>9.1930116605060821</v>
      </c>
      <c r="F41" s="42">
        <f t="shared" si="3"/>
        <v>18.386023321012164</v>
      </c>
      <c r="G41" s="124">
        <f>IF((('Raw Data'!C41)/('Raw Data'!C$136)*100)&lt;0,0,('Raw Data'!C41)/('Raw Data'!C$136)*100)</f>
        <v>0</v>
      </c>
      <c r="H41" s="124">
        <f t="shared" si="4"/>
        <v>0</v>
      </c>
      <c r="I41" s="105">
        <f t="shared" si="5"/>
        <v>4.2072301102499932E-2</v>
      </c>
      <c r="J41" s="42">
        <f>'Raw Data'!F41/I41</f>
        <v>0</v>
      </c>
      <c r="K41" s="43">
        <f t="shared" si="6"/>
        <v>7.2681134571090975E-2</v>
      </c>
      <c r="L41" s="124">
        <f>A41*Table!$AC$9/$AC$16</f>
        <v>2.2386570103476897</v>
      </c>
      <c r="M41" s="124">
        <f>A41*Table!$AD$9/$AC$16</f>
        <v>0.76753954640492228</v>
      </c>
      <c r="N41" s="124">
        <f>ABS(A41*Table!$AE$9/$AC$16)</f>
        <v>0.96936692066061125</v>
      </c>
      <c r="O41" s="124">
        <f>($L41*(Table!$AC$10/Table!$AC$9)/(Table!$AC$12-Table!$AC$14))</f>
        <v>4.8019240891198844</v>
      </c>
      <c r="P41" s="124">
        <f>$N41*(Table!$AE$10/Table!$AE$9)/(Table!$AC$12-Table!$AC$13)</f>
        <v>7.958677509528826</v>
      </c>
      <c r="Q41" s="124">
        <f>'Raw Data'!C41</f>
        <v>0</v>
      </c>
      <c r="R41" s="124">
        <f>'Raw Data'!C41/'Raw Data'!I$23*100</f>
        <v>0</v>
      </c>
      <c r="S41" s="157">
        <f t="shared" si="7"/>
        <v>0</v>
      </c>
      <c r="T41" s="157">
        <f t="shared" si="8"/>
        <v>1</v>
      </c>
      <c r="U41" s="129">
        <f t="shared" si="9"/>
        <v>0</v>
      </c>
      <c r="V41" s="129">
        <f t="shared" si="10"/>
        <v>0</v>
      </c>
      <c r="W41" s="129">
        <f t="shared" si="11"/>
        <v>0</v>
      </c>
      <c r="X41" s="162">
        <f t="shared" si="12"/>
        <v>0</v>
      </c>
      <c r="AS41" s="23"/>
      <c r="AT41" s="23"/>
    </row>
    <row r="42" spans="1:46" ht="12.4" customHeight="1" x14ac:dyDescent="0.2">
      <c r="A42" s="124">
        <f>'Raw Data'!A42</f>
        <v>12.879276275634766</v>
      </c>
      <c r="B42" s="44">
        <f>'Raw Data'!E42</f>
        <v>0</v>
      </c>
      <c r="C42" s="44">
        <f t="shared" si="1"/>
        <v>1</v>
      </c>
      <c r="D42" s="54">
        <f t="shared" si="2"/>
        <v>0</v>
      </c>
      <c r="E42" s="42">
        <f>(2*Table!$AC$16*0.147)/A42</f>
        <v>8.4810881300045367</v>
      </c>
      <c r="F42" s="42">
        <f t="shared" si="3"/>
        <v>16.962176260009073</v>
      </c>
      <c r="G42" s="124">
        <f>IF((('Raw Data'!C42)/('Raw Data'!C$136)*100)&lt;0,0,('Raw Data'!C42)/('Raw Data'!C$136)*100)</f>
        <v>0</v>
      </c>
      <c r="H42" s="124">
        <f t="shared" si="4"/>
        <v>0</v>
      </c>
      <c r="I42" s="105">
        <f t="shared" si="5"/>
        <v>3.5006234839310091E-2</v>
      </c>
      <c r="J42" s="42">
        <f>'Raw Data'!F42/I42</f>
        <v>0</v>
      </c>
      <c r="K42" s="43">
        <f t="shared" si="6"/>
        <v>7.8782168911442935E-2</v>
      </c>
      <c r="L42" s="124">
        <f>A42*Table!$AC$9/$AC$16</f>
        <v>2.4265754210467083</v>
      </c>
      <c r="M42" s="124">
        <f>A42*Table!$AD$9/$AC$16</f>
        <v>0.8319687157874428</v>
      </c>
      <c r="N42" s="124">
        <f>ABS(A42*Table!$AE$9/$AC$16)</f>
        <v>1.050737979412685</v>
      </c>
      <c r="O42" s="124">
        <f>($L42*(Table!$AC$10/Table!$AC$9)/(Table!$AC$12-Table!$AC$14))</f>
        <v>5.2050094831546732</v>
      </c>
      <c r="P42" s="124">
        <f>$N42*(Table!$AE$10/Table!$AE$9)/(Table!$AC$12-Table!$AC$13)</f>
        <v>8.6267485994473301</v>
      </c>
      <c r="Q42" s="124">
        <f>'Raw Data'!C42</f>
        <v>0</v>
      </c>
      <c r="R42" s="124">
        <f>'Raw Data'!C42/'Raw Data'!I$23*100</f>
        <v>0</v>
      </c>
      <c r="S42" s="157">
        <f t="shared" si="7"/>
        <v>0</v>
      </c>
      <c r="T42" s="157">
        <f t="shared" si="8"/>
        <v>1</v>
      </c>
      <c r="U42" s="129">
        <f t="shared" si="9"/>
        <v>0</v>
      </c>
      <c r="V42" s="129">
        <f t="shared" si="10"/>
        <v>0</v>
      </c>
      <c r="W42" s="129">
        <f t="shared" si="11"/>
        <v>0</v>
      </c>
      <c r="X42" s="162">
        <f t="shared" si="12"/>
        <v>0</v>
      </c>
      <c r="AS42" s="23"/>
      <c r="AT42" s="23"/>
    </row>
    <row r="43" spans="1:46" ht="12.4" customHeight="1" x14ac:dyDescent="0.2">
      <c r="A43" s="124">
        <f>'Raw Data'!A43</f>
        <v>14.174222946166992</v>
      </c>
      <c r="B43" s="44">
        <f>'Raw Data'!E43</f>
        <v>0</v>
      </c>
      <c r="C43" s="44">
        <f t="shared" si="1"/>
        <v>1</v>
      </c>
      <c r="D43" s="54">
        <f t="shared" si="2"/>
        <v>0</v>
      </c>
      <c r="E43" s="42">
        <f>(2*Table!$AC$16*0.147)/A43</f>
        <v>7.7062621040452317</v>
      </c>
      <c r="F43" s="42">
        <f t="shared" si="3"/>
        <v>15.412524208090463</v>
      </c>
      <c r="G43" s="124">
        <f>IF((('Raw Data'!C43)/('Raw Data'!C$136)*100)&lt;0,0,('Raw Data'!C43)/('Raw Data'!C$136)*100)</f>
        <v>0</v>
      </c>
      <c r="H43" s="124">
        <f t="shared" si="4"/>
        <v>0</v>
      </c>
      <c r="I43" s="105">
        <f t="shared" si="5"/>
        <v>4.1607800064619505E-2</v>
      </c>
      <c r="J43" s="42">
        <f>'Raw Data'!F43/I43</f>
        <v>0</v>
      </c>
      <c r="K43" s="43">
        <f t="shared" si="6"/>
        <v>8.6703321090015356E-2</v>
      </c>
      <c r="L43" s="124">
        <f>A43*Table!$AC$9/$AC$16</f>
        <v>2.6705554161202203</v>
      </c>
      <c r="M43" s="124">
        <f>A43*Table!$AD$9/$AC$16</f>
        <v>0.91561899981264694</v>
      </c>
      <c r="N43" s="124">
        <f>ABS(A43*Table!$AE$9/$AC$16)</f>
        <v>1.1563844162871169</v>
      </c>
      <c r="O43" s="124">
        <f>($L43*(Table!$AC$10/Table!$AC$9)/(Table!$AC$12-Table!$AC$14))</f>
        <v>5.7283470959249696</v>
      </c>
      <c r="P43" s="124">
        <f>$N43*(Table!$AE$10/Table!$AE$9)/(Table!$AC$12-Table!$AC$13)</f>
        <v>9.4941249284656521</v>
      </c>
      <c r="Q43" s="124">
        <f>'Raw Data'!C43</f>
        <v>0</v>
      </c>
      <c r="R43" s="124">
        <f>'Raw Data'!C43/'Raw Data'!I$23*100</f>
        <v>0</v>
      </c>
      <c r="S43" s="157">
        <f t="shared" si="7"/>
        <v>0</v>
      </c>
      <c r="T43" s="157">
        <f t="shared" si="8"/>
        <v>1</v>
      </c>
      <c r="U43" s="129">
        <f t="shared" si="9"/>
        <v>0</v>
      </c>
      <c r="V43" s="129">
        <f t="shared" si="10"/>
        <v>0</v>
      </c>
      <c r="W43" s="129">
        <f t="shared" si="11"/>
        <v>0</v>
      </c>
      <c r="X43" s="162">
        <f t="shared" si="12"/>
        <v>0</v>
      </c>
      <c r="AS43" s="23"/>
      <c r="AT43" s="23"/>
    </row>
    <row r="44" spans="1:46" ht="12.4" customHeight="1" x14ac:dyDescent="0.2">
      <c r="A44" s="124">
        <f>'Raw Data'!A44</f>
        <v>15.475774765014648</v>
      </c>
      <c r="B44" s="44">
        <f>'Raw Data'!E44</f>
        <v>0</v>
      </c>
      <c r="C44" s="44">
        <f t="shared" si="1"/>
        <v>1</v>
      </c>
      <c r="D44" s="54">
        <f t="shared" si="2"/>
        <v>0</v>
      </c>
      <c r="E44" s="42">
        <f>(2*Table!$AC$16*0.147)/A44</f>
        <v>7.0581459605671419</v>
      </c>
      <c r="F44" s="42">
        <f t="shared" si="3"/>
        <v>14.116291921134284</v>
      </c>
      <c r="G44" s="124">
        <f>IF((('Raw Data'!C44)/('Raw Data'!C$136)*100)&lt;0,0,('Raw Data'!C44)/('Raw Data'!C$136)*100)</f>
        <v>0</v>
      </c>
      <c r="H44" s="124">
        <f t="shared" si="4"/>
        <v>0</v>
      </c>
      <c r="I44" s="105">
        <f t="shared" si="5"/>
        <v>3.8153140866178492E-2</v>
      </c>
      <c r="J44" s="42">
        <f>'Raw Data'!F44/I44</f>
        <v>0</v>
      </c>
      <c r="K44" s="43">
        <f t="shared" si="6"/>
        <v>9.4664876774121401E-2</v>
      </c>
      <c r="L44" s="124">
        <f>A44*Table!$AC$9/$AC$16</f>
        <v>2.9157798825608783</v>
      </c>
      <c r="M44" s="124">
        <f>A44*Table!$AD$9/$AC$16</f>
        <v>0.99969595973515823</v>
      </c>
      <c r="N44" s="124">
        <f>ABS(A44*Table!$AE$9/$AC$16)</f>
        <v>1.262569725070664</v>
      </c>
      <c r="O44" s="124">
        <f>($L44*(Table!$AC$10/Table!$AC$9)/(Table!$AC$12-Table!$AC$14))</f>
        <v>6.2543541024471869</v>
      </c>
      <c r="P44" s="124">
        <f>$N44*(Table!$AE$10/Table!$AE$9)/(Table!$AC$12-Table!$AC$13)</f>
        <v>10.365925493191</v>
      </c>
      <c r="Q44" s="124">
        <f>'Raw Data'!C44</f>
        <v>0</v>
      </c>
      <c r="R44" s="124">
        <f>'Raw Data'!C44/'Raw Data'!I$23*100</f>
        <v>0</v>
      </c>
      <c r="S44" s="157">
        <f t="shared" si="7"/>
        <v>0</v>
      </c>
      <c r="T44" s="157">
        <f t="shared" si="8"/>
        <v>1</v>
      </c>
      <c r="U44" s="129">
        <f t="shared" si="9"/>
        <v>0</v>
      </c>
      <c r="V44" s="129">
        <f t="shared" si="10"/>
        <v>0</v>
      </c>
      <c r="W44" s="129">
        <f t="shared" si="11"/>
        <v>0</v>
      </c>
      <c r="X44" s="162">
        <f t="shared" si="12"/>
        <v>0</v>
      </c>
      <c r="AS44" s="23"/>
      <c r="AT44" s="23"/>
    </row>
    <row r="45" spans="1:46" ht="12.4" customHeight="1" x14ac:dyDescent="0.2">
      <c r="A45" s="124">
        <f>'Raw Data'!A45</f>
        <v>16.869663238525391</v>
      </c>
      <c r="B45" s="44">
        <f>'Raw Data'!E45</f>
        <v>0</v>
      </c>
      <c r="C45" s="44">
        <f t="shared" si="1"/>
        <v>1</v>
      </c>
      <c r="D45" s="54">
        <f t="shared" si="2"/>
        <v>0</v>
      </c>
      <c r="E45" s="42">
        <f>(2*Table!$AC$16*0.147)/A45</f>
        <v>6.4749530325469067</v>
      </c>
      <c r="F45" s="42">
        <f t="shared" si="3"/>
        <v>12.949906065093813</v>
      </c>
      <c r="G45" s="124">
        <f>IF((('Raw Data'!C45)/('Raw Data'!C$136)*100)&lt;0,0,('Raw Data'!C45)/('Raw Data'!C$136)*100)</f>
        <v>0</v>
      </c>
      <c r="H45" s="124">
        <f t="shared" si="4"/>
        <v>0</v>
      </c>
      <c r="I45" s="105">
        <f t="shared" si="5"/>
        <v>3.7454012693281524E-2</v>
      </c>
      <c r="J45" s="42">
        <f>'Raw Data'!F45/I45</f>
        <v>0</v>
      </c>
      <c r="K45" s="43">
        <f t="shared" si="6"/>
        <v>0.10319125316466314</v>
      </c>
      <c r="L45" s="124">
        <f>A45*Table!$AC$9/$AC$16</f>
        <v>3.1784014334239745</v>
      </c>
      <c r="M45" s="124">
        <f>A45*Table!$AD$9/$AC$16</f>
        <v>1.0897376343167913</v>
      </c>
      <c r="N45" s="124">
        <f>ABS(A45*Table!$AE$9/$AC$16)</f>
        <v>1.3762881923850181</v>
      </c>
      <c r="O45" s="124">
        <f>($L45*(Table!$AC$10/Table!$AC$9)/(Table!$AC$12-Table!$AC$14))</f>
        <v>6.8176778923723189</v>
      </c>
      <c r="P45" s="124">
        <f>$N45*(Table!$AE$10/Table!$AE$9)/(Table!$AC$12-Table!$AC$13)</f>
        <v>11.299574650123299</v>
      </c>
      <c r="Q45" s="124">
        <f>'Raw Data'!C45</f>
        <v>0</v>
      </c>
      <c r="R45" s="124">
        <f>'Raw Data'!C45/'Raw Data'!I$23*100</f>
        <v>0</v>
      </c>
      <c r="S45" s="157">
        <f t="shared" si="7"/>
        <v>0</v>
      </c>
      <c r="T45" s="157">
        <f t="shared" si="8"/>
        <v>1</v>
      </c>
      <c r="U45" s="129">
        <f t="shared" si="9"/>
        <v>0</v>
      </c>
      <c r="V45" s="129">
        <f t="shared" si="10"/>
        <v>0</v>
      </c>
      <c r="W45" s="129">
        <f t="shared" si="11"/>
        <v>0</v>
      </c>
      <c r="X45" s="162">
        <f t="shared" si="12"/>
        <v>0</v>
      </c>
      <c r="AS45" s="23"/>
      <c r="AT45" s="23"/>
    </row>
    <row r="46" spans="1:46" ht="12.4" customHeight="1" x14ac:dyDescent="0.2">
      <c r="A46" s="124">
        <f>'Raw Data'!A46</f>
        <v>18.461271286010742</v>
      </c>
      <c r="B46" s="44">
        <f>'Raw Data'!E46</f>
        <v>0</v>
      </c>
      <c r="C46" s="44">
        <f t="shared" si="1"/>
        <v>1</v>
      </c>
      <c r="D46" s="54">
        <f t="shared" si="2"/>
        <v>0</v>
      </c>
      <c r="E46" s="42">
        <f>(2*Table!$AC$16*0.147)/A46</f>
        <v>5.9167256388841247</v>
      </c>
      <c r="F46" s="42">
        <f t="shared" si="3"/>
        <v>11.833451277768249</v>
      </c>
      <c r="G46" s="124">
        <f>IF((('Raw Data'!C46)/('Raw Data'!C$136)*100)&lt;0,0,('Raw Data'!C46)/('Raw Data'!C$136)*100)</f>
        <v>0</v>
      </c>
      <c r="H46" s="124">
        <f t="shared" si="4"/>
        <v>0</v>
      </c>
      <c r="I46" s="105">
        <f t="shared" si="5"/>
        <v>3.9155191195285211E-2</v>
      </c>
      <c r="J46" s="42">
        <f>'Raw Data'!F46/I46</f>
        <v>0</v>
      </c>
      <c r="K46" s="43">
        <f t="shared" si="6"/>
        <v>0.11292707460014383</v>
      </c>
      <c r="L46" s="124">
        <f>A46*Table!$AC$9/$AC$16</f>
        <v>3.4782751907153364</v>
      </c>
      <c r="M46" s="124">
        <f>A46*Table!$AD$9/$AC$16</f>
        <v>1.1925514939595439</v>
      </c>
      <c r="N46" s="124">
        <f>ABS(A46*Table!$AE$9/$AC$16)</f>
        <v>1.5061373382563226</v>
      </c>
      <c r="O46" s="124">
        <f>($L46*(Table!$AC$10/Table!$AC$9)/(Table!$AC$12-Table!$AC$14))</f>
        <v>7.4609077449921433</v>
      </c>
      <c r="P46" s="124">
        <f>$N46*(Table!$AE$10/Table!$AE$9)/(Table!$AC$12-Table!$AC$13)</f>
        <v>12.365659591595421</v>
      </c>
      <c r="Q46" s="124">
        <f>'Raw Data'!C46</f>
        <v>0</v>
      </c>
      <c r="R46" s="124">
        <f>'Raw Data'!C46/'Raw Data'!I$23*100</f>
        <v>0</v>
      </c>
      <c r="S46" s="157">
        <f t="shared" si="7"/>
        <v>0</v>
      </c>
      <c r="T46" s="157">
        <f t="shared" si="8"/>
        <v>1</v>
      </c>
      <c r="U46" s="129">
        <f t="shared" si="9"/>
        <v>0</v>
      </c>
      <c r="V46" s="129">
        <f t="shared" si="10"/>
        <v>0</v>
      </c>
      <c r="W46" s="129">
        <f t="shared" si="11"/>
        <v>0</v>
      </c>
      <c r="X46" s="162">
        <f t="shared" si="12"/>
        <v>0</v>
      </c>
      <c r="AS46" s="23"/>
      <c r="AT46" s="23"/>
    </row>
    <row r="47" spans="1:46" ht="12.4" customHeight="1" x14ac:dyDescent="0.2">
      <c r="A47" s="124">
        <f>'Raw Data'!A47</f>
        <v>20.261240005493164</v>
      </c>
      <c r="B47" s="44">
        <f>'Raw Data'!E47</f>
        <v>1.7790371513845718E-3</v>
      </c>
      <c r="C47" s="44">
        <f t="shared" si="1"/>
        <v>0.99822096284861539</v>
      </c>
      <c r="D47" s="54">
        <f t="shared" si="2"/>
        <v>1.7790371513845718E-3</v>
      </c>
      <c r="E47" s="42">
        <f>(2*Table!$AC$16*0.147)/A47</f>
        <v>5.3910953680387221</v>
      </c>
      <c r="F47" s="42">
        <f t="shared" si="3"/>
        <v>10.782190736077444</v>
      </c>
      <c r="G47" s="124">
        <f>IF((('Raw Data'!C47)/('Raw Data'!C$136)*100)&lt;0,0,('Raw Data'!C47)/('Raw Data'!C$136)*100)</f>
        <v>0.17790371513845718</v>
      </c>
      <c r="H47" s="124">
        <f t="shared" si="4"/>
        <v>0.17790371513845718</v>
      </c>
      <c r="I47" s="105">
        <f t="shared" si="5"/>
        <v>4.0404416791096187E-2</v>
      </c>
      <c r="J47" s="42">
        <f>'Raw Data'!F47/I47</f>
        <v>4.4030759324723466E-2</v>
      </c>
      <c r="K47" s="43">
        <f t="shared" si="6"/>
        <v>0.12393743237636826</v>
      </c>
      <c r="L47" s="124">
        <f>A47*Table!$AC$9/$AC$16</f>
        <v>3.8174060362591939</v>
      </c>
      <c r="M47" s="124">
        <f>A47*Table!$AD$9/$AC$16</f>
        <v>1.3088249267174379</v>
      </c>
      <c r="N47" s="124">
        <f>ABS(A47*Table!$AE$9/$AC$16)</f>
        <v>1.6529853019802612</v>
      </c>
      <c r="O47" s="124">
        <f>($L47*(Table!$AC$10/Table!$AC$9)/(Table!$AC$12-Table!$AC$14))</f>
        <v>8.1883441361201097</v>
      </c>
      <c r="P47" s="124">
        <f>$N47*(Table!$AE$10/Table!$AE$9)/(Table!$AC$12-Table!$AC$13)</f>
        <v>13.571307898031698</v>
      </c>
      <c r="Q47" s="124">
        <f>'Raw Data'!C47</f>
        <v>2.0514960613218138E-3</v>
      </c>
      <c r="R47" s="124">
        <f>'Raw Data'!C47/'Raw Data'!I$23*100</f>
        <v>3.9889374689911779E-2</v>
      </c>
      <c r="S47" s="157">
        <f t="shared" si="7"/>
        <v>2.4846316039244094E-2</v>
      </c>
      <c r="T47" s="157">
        <f t="shared" si="8"/>
        <v>0.98990871567015792</v>
      </c>
      <c r="U47" s="129">
        <f t="shared" si="9"/>
        <v>1.9687528837868313E-3</v>
      </c>
      <c r="V47" s="129">
        <f t="shared" si="10"/>
        <v>1.0603524085370452E-2</v>
      </c>
      <c r="W47" s="129">
        <f t="shared" si="11"/>
        <v>9.026638437387087E-2</v>
      </c>
      <c r="X47" s="162">
        <f t="shared" si="12"/>
        <v>9.026638437387087E-2</v>
      </c>
      <c r="AS47" s="23"/>
      <c r="AT47" s="23"/>
    </row>
    <row r="48" spans="1:46" ht="12.4" customHeight="1" x14ac:dyDescent="0.2">
      <c r="A48" s="124">
        <f>'Raw Data'!A48</f>
        <v>22.154106140136719</v>
      </c>
      <c r="B48" s="44">
        <f>'Raw Data'!E48</f>
        <v>7.6715718692977729E-3</v>
      </c>
      <c r="C48" s="44">
        <f t="shared" si="1"/>
        <v>0.99232842813070221</v>
      </c>
      <c r="D48" s="54">
        <f t="shared" si="2"/>
        <v>5.8925347179132007E-3</v>
      </c>
      <c r="E48" s="42">
        <f>(2*Table!$AC$16*0.147)/A48</f>
        <v>4.9304754817637146</v>
      </c>
      <c r="F48" s="42">
        <f t="shared" si="3"/>
        <v>9.8609509635274293</v>
      </c>
      <c r="G48" s="124">
        <f>IF((('Raw Data'!C48)/('Raw Data'!C$136)*100)&lt;0,0,('Raw Data'!C48)/('Raw Data'!C$136)*100)</f>
        <v>0.7671571869297773</v>
      </c>
      <c r="H48" s="124">
        <f t="shared" si="4"/>
        <v>0.58925347179132015</v>
      </c>
      <c r="I48" s="105">
        <f t="shared" si="5"/>
        <v>3.8788211044751719E-2</v>
      </c>
      <c r="J48" s="42">
        <f>'Raw Data'!F48/I48</f>
        <v>0.15191560938746868</v>
      </c>
      <c r="K48" s="43">
        <f t="shared" si="6"/>
        <v>0.13551604101514356</v>
      </c>
      <c r="L48" s="124">
        <f>A48*Table!$AC$9/$AC$16</f>
        <v>4.1740396187181092</v>
      </c>
      <c r="M48" s="124">
        <f>A48*Table!$AD$9/$AC$16</f>
        <v>1.4310992978462087</v>
      </c>
      <c r="N48" s="124">
        <f>ABS(A48*Table!$AE$9/$AC$16)</f>
        <v>1.8074121731062973</v>
      </c>
      <c r="O48" s="124">
        <f>($L48*(Table!$AC$10/Table!$AC$9)/(Table!$AC$12-Table!$AC$14))</f>
        <v>8.9533239354742804</v>
      </c>
      <c r="P48" s="124">
        <f>$N48*(Table!$AE$10/Table!$AE$9)/(Table!$AC$12-Table!$AC$13)</f>
        <v>14.839180403171568</v>
      </c>
      <c r="Q48" s="124">
        <f>'Raw Data'!C48</f>
        <v>8.8464703852660035E-3</v>
      </c>
      <c r="R48" s="124">
        <f>'Raw Data'!C48/'Raw Data'!I$23*100</f>
        <v>0.17201113788817957</v>
      </c>
      <c r="S48" s="157">
        <f t="shared" si="7"/>
        <v>8.2296077830384035E-2</v>
      </c>
      <c r="T48" s="157">
        <f t="shared" si="8"/>
        <v>0.96195193538194868</v>
      </c>
      <c r="U48" s="129">
        <f t="shared" si="9"/>
        <v>7.7643005228970182E-3</v>
      </c>
      <c r="V48" s="129">
        <f t="shared" si="10"/>
        <v>0.10792845175103365</v>
      </c>
      <c r="W48" s="129">
        <f t="shared" si="11"/>
        <v>0.25007297315849758</v>
      </c>
      <c r="X48" s="162">
        <f t="shared" si="12"/>
        <v>0.34033935753236844</v>
      </c>
      <c r="AS48" s="23"/>
      <c r="AT48" s="23"/>
    </row>
    <row r="49" spans="1:46" ht="12.4" customHeight="1" x14ac:dyDescent="0.2">
      <c r="A49" s="124">
        <f>'Raw Data'!A49</f>
        <v>24.297954559326172</v>
      </c>
      <c r="B49" s="44">
        <f>'Raw Data'!E49</f>
        <v>3.238162456455377E-2</v>
      </c>
      <c r="C49" s="44">
        <f t="shared" si="1"/>
        <v>0.96761837543544627</v>
      </c>
      <c r="D49" s="54">
        <f t="shared" si="2"/>
        <v>2.4710052695255995E-2</v>
      </c>
      <c r="E49" s="42">
        <f>(2*Table!$AC$16*0.147)/A49</f>
        <v>4.4954515359569509</v>
      </c>
      <c r="F49" s="42">
        <f t="shared" si="3"/>
        <v>8.9909030719139018</v>
      </c>
      <c r="G49" s="124">
        <f>IF((('Raw Data'!C49)/('Raw Data'!C$136)*100)&lt;0,0,('Raw Data'!C49)/('Raw Data'!C$136)*100)</f>
        <v>3.238162456455377</v>
      </c>
      <c r="H49" s="124">
        <f t="shared" si="4"/>
        <v>2.4710052695256</v>
      </c>
      <c r="I49" s="105">
        <f t="shared" si="5"/>
        <v>4.0115483450978373E-2</v>
      </c>
      <c r="J49" s="42">
        <f>'Raw Data'!F49/I49</f>
        <v>0.61597295033106081</v>
      </c>
      <c r="K49" s="43">
        <f t="shared" si="6"/>
        <v>0.14862990119381181</v>
      </c>
      <c r="L49" s="124">
        <f>A49*Table!$AC$9/$AC$16</f>
        <v>4.577960597593032</v>
      </c>
      <c r="M49" s="124">
        <f>A49*Table!$AD$9/$AC$16</f>
        <v>1.5695864906033252</v>
      </c>
      <c r="N49" s="124">
        <f>ABS(A49*Table!$AE$9/$AC$16)</f>
        <v>1.9823150875198778</v>
      </c>
      <c r="O49" s="124">
        <f>($L49*(Table!$AC$10/Table!$AC$9)/(Table!$AC$12-Table!$AC$14))</f>
        <v>9.8197353015723561</v>
      </c>
      <c r="P49" s="124">
        <f>$N49*(Table!$AE$10/Table!$AE$9)/(Table!$AC$12-Table!$AC$13)</f>
        <v>16.275164922166478</v>
      </c>
      <c r="Q49" s="124">
        <f>'Raw Data'!C49</f>
        <v>3.734085890318966E-2</v>
      </c>
      <c r="R49" s="124">
        <f>'Raw Data'!C49/'Raw Data'!I$23*100</f>
        <v>0.72605721264351242</v>
      </c>
      <c r="S49" s="157">
        <f t="shared" si="7"/>
        <v>0.34510452923081669</v>
      </c>
      <c r="T49" s="157">
        <f t="shared" si="8"/>
        <v>0.86449164343275064</v>
      </c>
      <c r="U49" s="129">
        <f t="shared" si="9"/>
        <v>2.988141289303849E-2</v>
      </c>
      <c r="V49" s="129">
        <f t="shared" si="10"/>
        <v>1.0540863854163265</v>
      </c>
      <c r="W49" s="129">
        <f t="shared" si="11"/>
        <v>0.87178082459338424</v>
      </c>
      <c r="X49" s="162">
        <f t="shared" si="12"/>
        <v>1.2121201821257528</v>
      </c>
      <c r="AS49" s="23"/>
      <c r="AT49" s="23"/>
    </row>
    <row r="50" spans="1:46" ht="12.4" customHeight="1" x14ac:dyDescent="0.2">
      <c r="A50" s="124">
        <f>'Raw Data'!A50</f>
        <v>26.598430633544922</v>
      </c>
      <c r="B50" s="44">
        <f>'Raw Data'!E50</f>
        <v>7.3627614522862025E-2</v>
      </c>
      <c r="C50" s="44">
        <f t="shared" si="1"/>
        <v>0.92637238547713796</v>
      </c>
      <c r="D50" s="54">
        <f t="shared" si="2"/>
        <v>4.1245989958308256E-2</v>
      </c>
      <c r="E50" s="42">
        <f>(2*Table!$AC$16*0.147)/A50</f>
        <v>4.1066436832020461</v>
      </c>
      <c r="F50" s="42">
        <f t="shared" si="3"/>
        <v>8.2132873664040922</v>
      </c>
      <c r="G50" s="124">
        <f>IF((('Raw Data'!C50)/('Raw Data'!C$136)*100)&lt;0,0,('Raw Data'!C50)/('Raw Data'!C$136)*100)</f>
        <v>7.3627614522862022</v>
      </c>
      <c r="H50" s="124">
        <f t="shared" si="4"/>
        <v>4.1245989958308247</v>
      </c>
      <c r="I50" s="105">
        <f t="shared" si="5"/>
        <v>3.9286297515423563E-2</v>
      </c>
      <c r="J50" s="42">
        <f>'Raw Data'!F50/I50</f>
        <v>1.0498823398187453</v>
      </c>
      <c r="K50" s="43">
        <f t="shared" si="6"/>
        <v>0.16270184831080167</v>
      </c>
      <c r="L50" s="124">
        <f>A50*Table!$AC$9/$AC$16</f>
        <v>5.0113916832329828</v>
      </c>
      <c r="M50" s="124">
        <f>A50*Table!$AD$9/$AC$16</f>
        <v>1.7181914342513085</v>
      </c>
      <c r="N50" s="124">
        <f>ABS(A50*Table!$AE$9/$AC$16)</f>
        <v>2.1699962529969112</v>
      </c>
      <c r="O50" s="124">
        <f>($L50*(Table!$AC$10/Table!$AC$9)/(Table!$AC$12-Table!$AC$14))</f>
        <v>10.749445909980659</v>
      </c>
      <c r="P50" s="124">
        <f>$N50*(Table!$AE$10/Table!$AE$9)/(Table!$AC$12-Table!$AC$13)</f>
        <v>17.816061190450828</v>
      </c>
      <c r="Q50" s="124">
        <f>'Raw Data'!C50</f>
        <v>8.4903657622111495E-2</v>
      </c>
      <c r="R50" s="124">
        <f>'Raw Data'!C50/'Raw Data'!I$23*100</f>
        <v>1.6508702479546788</v>
      </c>
      <c r="S50" s="157">
        <f t="shared" si="7"/>
        <v>0.57604806119874186</v>
      </c>
      <c r="T50" s="157">
        <f t="shared" si="8"/>
        <v>0.72873434931899272</v>
      </c>
      <c r="U50" s="129">
        <f t="shared" si="9"/>
        <v>6.2066453118954493E-2</v>
      </c>
      <c r="V50" s="129">
        <f t="shared" si="10"/>
        <v>3.6282229024390769</v>
      </c>
      <c r="W50" s="129">
        <f t="shared" si="11"/>
        <v>1.2143469246813836</v>
      </c>
      <c r="X50" s="162">
        <f t="shared" si="12"/>
        <v>2.4264671068071362</v>
      </c>
      <c r="AS50" s="23"/>
      <c r="AT50" s="23"/>
    </row>
    <row r="51" spans="1:46" ht="12.4" customHeight="1" x14ac:dyDescent="0.2">
      <c r="A51" s="124">
        <f>'Raw Data'!A51</f>
        <v>28.984798431396484</v>
      </c>
      <c r="B51" s="44">
        <f>'Raw Data'!E51</f>
        <v>0.14522926156681937</v>
      </c>
      <c r="C51" s="44">
        <f t="shared" si="1"/>
        <v>0.85477073843318063</v>
      </c>
      <c r="D51" s="54">
        <f t="shared" si="2"/>
        <v>7.1601647043957342E-2</v>
      </c>
      <c r="E51" s="42">
        <f>(2*Table!$AC$16*0.147)/A51</f>
        <v>3.7685367177166995</v>
      </c>
      <c r="F51" s="42">
        <f t="shared" si="3"/>
        <v>7.537073435433399</v>
      </c>
      <c r="G51" s="124">
        <f>IF((('Raw Data'!C51)/('Raw Data'!C$136)*100)&lt;0,0,('Raw Data'!C51)/('Raw Data'!C$136)*100)</f>
        <v>14.522926156681937</v>
      </c>
      <c r="H51" s="124">
        <f t="shared" si="4"/>
        <v>7.1601647043957346</v>
      </c>
      <c r="I51" s="105">
        <f t="shared" si="5"/>
        <v>3.7314271460442527E-2</v>
      </c>
      <c r="J51" s="42">
        <f>'Raw Data'!F51/I51</f>
        <v>1.9188810136589005</v>
      </c>
      <c r="K51" s="43">
        <f t="shared" si="6"/>
        <v>0.177299192673298</v>
      </c>
      <c r="L51" s="124">
        <f>A51*Table!$AC$9/$AC$16</f>
        <v>5.4610055683546888</v>
      </c>
      <c r="M51" s="124">
        <f>A51*Table!$AD$9/$AC$16</f>
        <v>1.8723447662930361</v>
      </c>
      <c r="N51" s="124">
        <f>ABS(A51*Table!$AE$9/$AC$16)</f>
        <v>2.3646847762017189</v>
      </c>
      <c r="O51" s="124">
        <f>($L51*(Table!$AC$10/Table!$AC$9)/(Table!$AC$12-Table!$AC$14))</f>
        <v>11.713868657989467</v>
      </c>
      <c r="P51" s="124">
        <f>$N51*(Table!$AE$10/Table!$AE$9)/(Table!$AC$12-Table!$AC$13)</f>
        <v>19.414489131376996</v>
      </c>
      <c r="Q51" s="124">
        <f>'Raw Data'!C51</f>
        <v>0.16747107156313723</v>
      </c>
      <c r="R51" s="124">
        <f>'Raw Data'!C51/'Raw Data'!I$23*100</f>
        <v>3.2563144766647851</v>
      </c>
      <c r="S51" s="157">
        <f t="shared" si="7"/>
        <v>1</v>
      </c>
      <c r="T51" s="157">
        <f t="shared" si="8"/>
        <v>0.5302730131646215</v>
      </c>
      <c r="U51" s="129">
        <f t="shared" si="9"/>
        <v>0.11234559675728255</v>
      </c>
      <c r="V51" s="129">
        <f t="shared" si="10"/>
        <v>9.8960797267709157</v>
      </c>
      <c r="W51" s="129">
        <f t="shared" si="11"/>
        <v>1.7752336240973694</v>
      </c>
      <c r="X51" s="162">
        <f t="shared" si="12"/>
        <v>4.2017007309045056</v>
      </c>
      <c r="AS51" s="23"/>
      <c r="AT51" s="23"/>
    </row>
    <row r="52" spans="1:46" ht="12.4" customHeight="1" x14ac:dyDescent="0.2">
      <c r="A52" s="124">
        <f>'Raw Data'!A52</f>
        <v>30.074733734130859</v>
      </c>
      <c r="B52" s="44">
        <f>'Raw Data'!E52</f>
        <v>0.20702618176307169</v>
      </c>
      <c r="C52" s="44">
        <f t="shared" si="1"/>
        <v>0.79297381823692836</v>
      </c>
      <c r="D52" s="54">
        <f t="shared" si="2"/>
        <v>6.1796920196252325E-2</v>
      </c>
      <c r="E52" s="42">
        <f>(2*Table!$AC$16*0.147)/A52</f>
        <v>3.6319615698001368</v>
      </c>
      <c r="F52" s="42">
        <f t="shared" si="3"/>
        <v>7.2639231396002737</v>
      </c>
      <c r="G52" s="124">
        <f>IF((('Raw Data'!C52)/('Raw Data'!C$136)*100)&lt;0,0,('Raw Data'!C52)/('Raw Data'!C$136)*100)</f>
        <v>20.702618176307169</v>
      </c>
      <c r="H52" s="124">
        <f t="shared" si="4"/>
        <v>6.1796920196252323</v>
      </c>
      <c r="I52" s="105">
        <f t="shared" si="5"/>
        <v>1.6031506505183923E-2</v>
      </c>
      <c r="J52" s="42">
        <f>'Raw Data'!F52/I52</f>
        <v>3.854716971001432</v>
      </c>
      <c r="K52" s="43">
        <f t="shared" si="6"/>
        <v>0.18396629611023643</v>
      </c>
      <c r="L52" s="124">
        <f>A52*Table!$AC$9/$AC$16</f>
        <v>5.6663595152336637</v>
      </c>
      <c r="M52" s="124">
        <f>A52*Table!$AD$9/$AC$16</f>
        <v>1.9427518337943988</v>
      </c>
      <c r="N52" s="124">
        <f>ABS(A52*Table!$AE$9/$AC$16)</f>
        <v>2.4536056435840146</v>
      </c>
      <c r="O52" s="124">
        <f>($L52*(Table!$AC$10/Table!$AC$9)/(Table!$AC$12-Table!$AC$14))</f>
        <v>12.154353314529525</v>
      </c>
      <c r="P52" s="124">
        <f>$N52*(Table!$AE$10/Table!$AE$9)/(Table!$AC$12-Table!$AC$13)</f>
        <v>20.14454551382606</v>
      </c>
      <c r="Q52" s="124">
        <f>'Raw Data'!C52</f>
        <v>0.23873216821070525</v>
      </c>
      <c r="R52" s="124">
        <f>'Raw Data'!C52/'Raw Data'!I$23*100</f>
        <v>4.6419182019565346</v>
      </c>
      <c r="S52" s="157">
        <f t="shared" si="7"/>
        <v>0.86306562415127486</v>
      </c>
      <c r="T52" s="157">
        <f t="shared" si="8"/>
        <v>0.37117794502287338</v>
      </c>
      <c r="U52" s="129">
        <f t="shared" si="9"/>
        <v>0.15434611135687526</v>
      </c>
      <c r="V52" s="129">
        <f t="shared" si="10"/>
        <v>16.932423073170693</v>
      </c>
      <c r="W52" s="129">
        <f t="shared" si="11"/>
        <v>1.4231029573115805</v>
      </c>
      <c r="X52" s="162">
        <f t="shared" si="12"/>
        <v>5.6248036882160859</v>
      </c>
      <c r="AS52" s="23"/>
      <c r="AT52" s="23"/>
    </row>
    <row r="53" spans="1:46" ht="12.4" customHeight="1" x14ac:dyDescent="0.2">
      <c r="A53" s="124">
        <f>'Raw Data'!A53</f>
        <v>33.720790863037109</v>
      </c>
      <c r="B53" s="44">
        <f>'Raw Data'!E53</f>
        <v>0.25907309063035699</v>
      </c>
      <c r="C53" s="44">
        <f t="shared" si="1"/>
        <v>0.74092690936964301</v>
      </c>
      <c r="D53" s="54">
        <f t="shared" si="2"/>
        <v>5.2046908867285302E-2</v>
      </c>
      <c r="E53" s="42">
        <f>(2*Table!$AC$16*0.147)/A53</f>
        <v>3.2392560894551057</v>
      </c>
      <c r="F53" s="42">
        <f t="shared" si="3"/>
        <v>6.4785121789102114</v>
      </c>
      <c r="G53" s="124">
        <f>IF((('Raw Data'!C53)/('Raw Data'!C$136)*100)&lt;0,0,('Raw Data'!C53)/('Raw Data'!C$136)*100)</f>
        <v>25.907309063035701</v>
      </c>
      <c r="H53" s="124">
        <f t="shared" si="4"/>
        <v>5.2046908867285318</v>
      </c>
      <c r="I53" s="105">
        <f t="shared" si="5"/>
        <v>4.9695960686725771E-2</v>
      </c>
      <c r="J53" s="42">
        <f>'Raw Data'!F53/I53</f>
        <v>1.0473066250872878</v>
      </c>
      <c r="K53" s="43">
        <f t="shared" si="6"/>
        <v>0.20626912450236251</v>
      </c>
      <c r="L53" s="124">
        <f>A53*Table!$AC$9/$AC$16</f>
        <v>6.3533105847959925</v>
      </c>
      <c r="M53" s="124">
        <f>A53*Table!$AD$9/$AC$16</f>
        <v>2.1782779147871976</v>
      </c>
      <c r="N53" s="124">
        <f>ABS(A53*Table!$AE$9/$AC$16)</f>
        <v>2.7510641822829487</v>
      </c>
      <c r="O53" s="124">
        <f>($L53*(Table!$AC$10/Table!$AC$9)/(Table!$AC$12-Table!$AC$14))</f>
        <v>13.627864832252238</v>
      </c>
      <c r="P53" s="124">
        <f>$N53*(Table!$AE$10/Table!$AE$9)/(Table!$AC$12-Table!$AC$13)</f>
        <v>22.586733844687586</v>
      </c>
      <c r="Q53" s="124">
        <f>'Raw Data'!C53</f>
        <v>0.29875004274587846</v>
      </c>
      <c r="R53" s="124">
        <f>'Raw Data'!C53/'Raw Data'!I$23*100</f>
        <v>5.8089082491531618</v>
      </c>
      <c r="S53" s="157">
        <f t="shared" si="7"/>
        <v>0.72689541394673385</v>
      </c>
      <c r="T53" s="157">
        <f t="shared" si="8"/>
        <v>0.26459372646813684</v>
      </c>
      <c r="U53" s="129">
        <f t="shared" si="9"/>
        <v>0.17226488764000403</v>
      </c>
      <c r="V53" s="129">
        <f t="shared" si="10"/>
        <v>20.388328653329314</v>
      </c>
      <c r="W53" s="129">
        <f t="shared" si="11"/>
        <v>0.95339420888174686</v>
      </c>
      <c r="X53" s="162">
        <f t="shared" si="12"/>
        <v>6.5781978970978328</v>
      </c>
      <c r="Z53" s="44"/>
      <c r="AS53" s="23"/>
      <c r="AT53" s="23"/>
    </row>
    <row r="54" spans="1:46" ht="12.4" customHeight="1" x14ac:dyDescent="0.2">
      <c r="A54" s="124">
        <f>'Raw Data'!A54</f>
        <v>37.048290252685547</v>
      </c>
      <c r="B54" s="44">
        <f>'Raw Data'!E54</f>
        <v>0.30106905281561647</v>
      </c>
      <c r="C54" s="44">
        <f t="shared" si="1"/>
        <v>0.69893094718438353</v>
      </c>
      <c r="D54" s="54">
        <f t="shared" si="2"/>
        <v>4.1995962185259472E-2</v>
      </c>
      <c r="E54" s="42">
        <f>(2*Table!$AC$16*0.147)/A54</f>
        <v>2.9483216742078184</v>
      </c>
      <c r="F54" s="42">
        <f t="shared" si="3"/>
        <v>5.8966433484156369</v>
      </c>
      <c r="G54" s="124">
        <f>IF((('Raw Data'!C54)/('Raw Data'!C$136)*100)&lt;0,0,('Raw Data'!C54)/('Raw Data'!C$136)*100)</f>
        <v>30.106905281561648</v>
      </c>
      <c r="H54" s="124">
        <f t="shared" si="4"/>
        <v>4.1995962185259472</v>
      </c>
      <c r="I54" s="105">
        <f t="shared" si="5"/>
        <v>4.0870418753362447E-2</v>
      </c>
      <c r="J54" s="42">
        <f>'Raw Data'!F54/I54</f>
        <v>1.0275393173407215</v>
      </c>
      <c r="K54" s="43">
        <f t="shared" si="6"/>
        <v>0.22662334420832081</v>
      </c>
      <c r="L54" s="124">
        <f>A54*Table!$AC$9/$AC$16</f>
        <v>6.9802424138572388</v>
      </c>
      <c r="M54" s="124">
        <f>A54*Table!$AD$9/$AC$16</f>
        <v>2.3932259704653389</v>
      </c>
      <c r="N54" s="124">
        <f>ABS(A54*Table!$AE$9/$AC$16)</f>
        <v>3.0225336274869905</v>
      </c>
      <c r="O54" s="124">
        <f>($L54*(Table!$AC$10/Table!$AC$9)/(Table!$AC$12-Table!$AC$14))</f>
        <v>14.97263495035873</v>
      </c>
      <c r="P54" s="124">
        <f>$N54*(Table!$AE$10/Table!$AE$9)/(Table!$AC$12-Table!$AC$13)</f>
        <v>24.81554702370271</v>
      </c>
      <c r="Q54" s="124">
        <f>'Raw Data'!C54</f>
        <v>0.34717767167281127</v>
      </c>
      <c r="R54" s="124">
        <f>'Raw Data'!C54/'Raw Data'!I$23*100</f>
        <v>6.7505370789768842</v>
      </c>
      <c r="S54" s="157">
        <f t="shared" si="7"/>
        <v>0.5865222926991821</v>
      </c>
      <c r="T54" s="157">
        <f t="shared" si="8"/>
        <v>0.19334704138352354</v>
      </c>
      <c r="U54" s="129">
        <f t="shared" si="9"/>
        <v>0.18220913928646285</v>
      </c>
      <c r="V54" s="129">
        <f t="shared" si="10"/>
        <v>22.418008553664677</v>
      </c>
      <c r="W54" s="129">
        <f t="shared" si="11"/>
        <v>0.63730051111467523</v>
      </c>
      <c r="X54" s="162">
        <f t="shared" si="12"/>
        <v>7.2154984082125075</v>
      </c>
      <c r="Z54" s="44"/>
      <c r="AS54" s="23"/>
      <c r="AT54" s="23"/>
    </row>
    <row r="55" spans="1:46" ht="12.4" customHeight="1" x14ac:dyDescent="0.2">
      <c r="A55" s="124">
        <f>'Raw Data'!A55</f>
        <v>40.894489288330078</v>
      </c>
      <c r="B55" s="44">
        <f>'Raw Data'!E55</f>
        <v>0.34498204072796107</v>
      </c>
      <c r="C55" s="44">
        <f t="shared" si="1"/>
        <v>0.65501795927203887</v>
      </c>
      <c r="D55" s="54">
        <f t="shared" si="2"/>
        <v>4.3912987912344603E-2</v>
      </c>
      <c r="E55" s="42">
        <f>(2*Table!$AC$16*0.147)/A55</f>
        <v>2.6710268069176188</v>
      </c>
      <c r="F55" s="42">
        <f t="shared" si="3"/>
        <v>5.3420536138352377</v>
      </c>
      <c r="G55" s="124">
        <f>IF((('Raw Data'!C55)/('Raw Data'!C$136)*100)&lt;0,0,('Raw Data'!C55)/('Raw Data'!C$136)*100)</f>
        <v>34.498204072796106</v>
      </c>
      <c r="H55" s="124">
        <f t="shared" si="4"/>
        <v>4.3912987912344583</v>
      </c>
      <c r="I55" s="105">
        <f t="shared" si="5"/>
        <v>4.2896618411037479E-2</v>
      </c>
      <c r="J55" s="42">
        <f>'Raw Data'!F55/I55</f>
        <v>1.0236934644024436</v>
      </c>
      <c r="K55" s="43">
        <f t="shared" si="6"/>
        <v>0.25015043498642764</v>
      </c>
      <c r="L55" s="124">
        <f>A55*Table!$AC$9/$AC$16</f>
        <v>7.7049020798669723</v>
      </c>
      <c r="M55" s="124">
        <f>A55*Table!$AD$9/$AC$16</f>
        <v>2.6416807130972475</v>
      </c>
      <c r="N55" s="124">
        <f>ABS(A55*Table!$AE$9/$AC$16)</f>
        <v>3.3363204674181786</v>
      </c>
      <c r="O55" s="124">
        <f>($L55*(Table!$AC$10/Table!$AC$9)/(Table!$AC$12-Table!$AC$14))</f>
        <v>16.527031488346147</v>
      </c>
      <c r="P55" s="124">
        <f>$N55*(Table!$AE$10/Table!$AE$9)/(Table!$AC$12-Table!$AC$13)</f>
        <v>27.391793656963696</v>
      </c>
      <c r="Q55" s="124">
        <f>'Raw Data'!C55</f>
        <v>0.39781591813828565</v>
      </c>
      <c r="R55" s="124">
        <f>'Raw Data'!C55/'Raw Data'!I$23*100</f>
        <v>7.7351492481077049</v>
      </c>
      <c r="S55" s="157">
        <f t="shared" si="7"/>
        <v>0.61329577915136158</v>
      </c>
      <c r="T55" s="157">
        <f t="shared" si="8"/>
        <v>0.13220261458843119</v>
      </c>
      <c r="U55" s="129">
        <f t="shared" si="9"/>
        <v>0.18914893871324268</v>
      </c>
      <c r="V55" s="129">
        <f t="shared" si="10"/>
        <v>23.880768885256074</v>
      </c>
      <c r="W55" s="129">
        <f t="shared" si="11"/>
        <v>0.54693596483889917</v>
      </c>
      <c r="X55" s="162">
        <f t="shared" si="12"/>
        <v>7.7624343730514065</v>
      </c>
      <c r="Z55" s="44"/>
      <c r="AS55" s="23"/>
      <c r="AT55" s="23"/>
    </row>
    <row r="56" spans="1:46" ht="12.4" customHeight="1" x14ac:dyDescent="0.2">
      <c r="A56" s="124">
        <f>'Raw Data'!A56</f>
        <v>44.206047058105469</v>
      </c>
      <c r="B56" s="44">
        <f>'Raw Data'!E56</f>
        <v>0.37945861008889081</v>
      </c>
      <c r="C56" s="44">
        <f t="shared" si="1"/>
        <v>0.62054138991110919</v>
      </c>
      <c r="D56" s="54">
        <f t="shared" si="2"/>
        <v>3.4476569360929743E-2</v>
      </c>
      <c r="E56" s="42">
        <f>(2*Table!$AC$16*0.147)/A56</f>
        <v>2.4709351867802205</v>
      </c>
      <c r="F56" s="42">
        <f t="shared" si="3"/>
        <v>4.941870373560441</v>
      </c>
      <c r="G56" s="124">
        <f>IF((('Raw Data'!C56)/('Raw Data'!C$136)*100)&lt;0,0,('Raw Data'!C56)/('Raw Data'!C$136)*100)</f>
        <v>37.945861008889082</v>
      </c>
      <c r="H56" s="124">
        <f t="shared" si="4"/>
        <v>3.4476569360929759</v>
      </c>
      <c r="I56" s="105">
        <f t="shared" si="5"/>
        <v>3.3816892799207077E-2</v>
      </c>
      <c r="J56" s="42">
        <f>'Raw Data'!F56/I56</f>
        <v>1.0195073085407225</v>
      </c>
      <c r="K56" s="43">
        <f t="shared" si="6"/>
        <v>0.27040714025425433</v>
      </c>
      <c r="L56" s="124">
        <f>A56*Table!$AC$9/$AC$16</f>
        <v>8.328830359495182</v>
      </c>
      <c r="M56" s="124">
        <f>A56*Table!$AD$9/$AC$16</f>
        <v>2.8555989803983484</v>
      </c>
      <c r="N56" s="124">
        <f>ABS(A56*Table!$AE$9/$AC$16)</f>
        <v>3.6064893375669533</v>
      </c>
      <c r="O56" s="124">
        <f>($L56*(Table!$AC$10/Table!$AC$9)/(Table!$AC$12-Table!$AC$14))</f>
        <v>17.865358986476153</v>
      </c>
      <c r="P56" s="124">
        <f>$N56*(Table!$AE$10/Table!$AE$9)/(Table!$AC$12-Table!$AC$13)</f>
        <v>29.609928879860036</v>
      </c>
      <c r="Q56" s="124">
        <f>'Raw Data'!C56</f>
        <v>0.43757256189178445</v>
      </c>
      <c r="R56" s="124">
        <f>'Raw Data'!C56/'Raw Data'!I$23*100</f>
        <v>8.5081790817964205</v>
      </c>
      <c r="S56" s="157">
        <f t="shared" si="7"/>
        <v>0.481505255595085</v>
      </c>
      <c r="T56" s="157">
        <f t="shared" si="8"/>
        <v>9.1120371463597749E-2</v>
      </c>
      <c r="U56" s="129">
        <f t="shared" si="9"/>
        <v>0.19246640783359503</v>
      </c>
      <c r="V56" s="129">
        <f t="shared" si="10"/>
        <v>24.593316592269844</v>
      </c>
      <c r="W56" s="129">
        <f t="shared" si="11"/>
        <v>0.36748003798492507</v>
      </c>
      <c r="X56" s="162">
        <f t="shared" si="12"/>
        <v>8.1299144110363315</v>
      </c>
      <c r="Z56" s="44"/>
      <c r="AS56" s="23"/>
      <c r="AT56" s="23"/>
    </row>
    <row r="57" spans="1:46" ht="12.4" customHeight="1" x14ac:dyDescent="0.2">
      <c r="A57" s="124">
        <f>'Raw Data'!A57</f>
        <v>48.718711853027344</v>
      </c>
      <c r="B57" s="44">
        <f>'Raw Data'!E57</f>
        <v>0.4057441604426838</v>
      </c>
      <c r="C57" s="44">
        <f t="shared" si="1"/>
        <v>0.5942558395573162</v>
      </c>
      <c r="D57" s="54">
        <f t="shared" si="2"/>
        <v>2.6285550353792986E-2</v>
      </c>
      <c r="E57" s="42">
        <f>(2*Table!$AC$16*0.147)/A57</f>
        <v>2.2420600420195131</v>
      </c>
      <c r="F57" s="42">
        <f t="shared" si="3"/>
        <v>4.4841200840390263</v>
      </c>
      <c r="G57" s="124">
        <f>IF((('Raw Data'!C57)/('Raw Data'!C$136)*100)&lt;0,0,('Raw Data'!C57)/('Raw Data'!C$136)*100)</f>
        <v>40.574416044268382</v>
      </c>
      <c r="H57" s="124">
        <f t="shared" si="4"/>
        <v>2.6285550353792999</v>
      </c>
      <c r="I57" s="105">
        <f t="shared" si="5"/>
        <v>4.2214115150126796E-2</v>
      </c>
      <c r="J57" s="42">
        <f>'Raw Data'!F57/I57</f>
        <v>0.62267206739530656</v>
      </c>
      <c r="K57" s="43">
        <f t="shared" si="6"/>
        <v>0.29801098324245323</v>
      </c>
      <c r="L57" s="124">
        <f>A57*Table!$AC$9/$AC$16</f>
        <v>9.1790583723452688</v>
      </c>
      <c r="M57" s="124">
        <f>A57*Table!$AD$9/$AC$16</f>
        <v>3.1471057276612351</v>
      </c>
      <c r="N57" s="124">
        <f>ABS(A57*Table!$AE$9/$AC$16)</f>
        <v>3.9746488666356217</v>
      </c>
      <c r="O57" s="124">
        <f>($L57*(Table!$AC$10/Table!$AC$9)/(Table!$AC$12-Table!$AC$14))</f>
        <v>19.689099897780501</v>
      </c>
      <c r="P57" s="124">
        <f>$N57*(Table!$AE$10/Table!$AE$9)/(Table!$AC$12-Table!$AC$13)</f>
        <v>32.63258511195091</v>
      </c>
      <c r="Q57" s="124">
        <f>'Raw Data'!C57</f>
        <v>0.46788373497690777</v>
      </c>
      <c r="R57" s="124">
        <f>'Raw Data'!C57/'Raw Data'!I$23*100</f>
        <v>9.0975507911938109</v>
      </c>
      <c r="S57" s="157">
        <f t="shared" si="7"/>
        <v>0.3671081803140071</v>
      </c>
      <c r="T57" s="157">
        <f t="shared" si="8"/>
        <v>6.5332295052018874E-2</v>
      </c>
      <c r="U57" s="129">
        <f t="shared" si="9"/>
        <v>0.18673627534814422</v>
      </c>
      <c r="V57" s="129">
        <f t="shared" si="10"/>
        <v>23.367949962711243</v>
      </c>
      <c r="W57" s="129">
        <f t="shared" si="11"/>
        <v>0.23067395006863001</v>
      </c>
      <c r="X57" s="162">
        <f t="shared" si="12"/>
        <v>8.360588361104961</v>
      </c>
      <c r="Z57" s="44"/>
      <c r="AS57" s="23"/>
      <c r="AT57" s="23"/>
    </row>
    <row r="58" spans="1:46" ht="12.4" customHeight="1" x14ac:dyDescent="0.2">
      <c r="A58" s="124">
        <f>'Raw Data'!A58</f>
        <v>53.291770935058594</v>
      </c>
      <c r="B58" s="44">
        <f>'Raw Data'!E58</f>
        <v>0.4260333119718786</v>
      </c>
      <c r="C58" s="44">
        <f t="shared" si="1"/>
        <v>0.57396668802812134</v>
      </c>
      <c r="D58" s="54">
        <f t="shared" si="2"/>
        <v>2.0289151529194804E-2</v>
      </c>
      <c r="E58" s="42">
        <f>(2*Table!$AC$16*0.147)/A58</f>
        <v>2.0496649900684139</v>
      </c>
      <c r="F58" s="42">
        <f t="shared" si="3"/>
        <v>4.0993299801368277</v>
      </c>
      <c r="G58" s="124">
        <f>IF((('Raw Data'!C58)/('Raw Data'!C$136)*100)&lt;0,0,('Raw Data'!C58)/('Raw Data'!C$136)*100)</f>
        <v>42.603331197187863</v>
      </c>
      <c r="H58" s="124">
        <f t="shared" si="4"/>
        <v>2.0289151529194811</v>
      </c>
      <c r="I58" s="105">
        <f t="shared" si="5"/>
        <v>3.8964355675307094E-2</v>
      </c>
      <c r="J58" s="42">
        <f>'Raw Data'!F58/I58</f>
        <v>0.52071056168016305</v>
      </c>
      <c r="K58" s="43">
        <f t="shared" si="6"/>
        <v>0.32598425637769685</v>
      </c>
      <c r="L58" s="124">
        <f>A58*Table!$AC$9/$AC$16</f>
        <v>10.040665230522906</v>
      </c>
      <c r="M58" s="124">
        <f>A58*Table!$AD$9/$AC$16</f>
        <v>3.442513793322139</v>
      </c>
      <c r="N58" s="124">
        <f>ABS(A58*Table!$AE$9/$AC$16)</f>
        <v>4.3477355802639872</v>
      </c>
      <c r="O58" s="124">
        <f>($L58*(Table!$AC$10/Table!$AC$9)/(Table!$AC$12-Table!$AC$14))</f>
        <v>21.537248456720093</v>
      </c>
      <c r="P58" s="124">
        <f>$N58*(Table!$AE$10/Table!$AE$9)/(Table!$AC$12-Table!$AC$13)</f>
        <v>35.695694419244553</v>
      </c>
      <c r="Q58" s="124">
        <f>'Raw Data'!C58</f>
        <v>0.49128016288023207</v>
      </c>
      <c r="R58" s="124">
        <f>'Raw Data'!C58/'Raw Data'!I$23*100</f>
        <v>9.552471907854347</v>
      </c>
      <c r="S58" s="157">
        <f t="shared" si="7"/>
        <v>0.28336151983681307</v>
      </c>
      <c r="T58" s="157">
        <f t="shared" si="8"/>
        <v>4.8696749485816704E-2</v>
      </c>
      <c r="U58" s="129">
        <f t="shared" si="9"/>
        <v>0.1792485357541411</v>
      </c>
      <c r="V58" s="129">
        <f t="shared" si="10"/>
        <v>21.805514762123465</v>
      </c>
      <c r="W58" s="129">
        <f t="shared" si="11"/>
        <v>0.14880470129131285</v>
      </c>
      <c r="X58" s="162">
        <f t="shared" si="12"/>
        <v>8.5093930623962741</v>
      </c>
      <c r="Z58" s="44"/>
      <c r="AS58" s="23"/>
      <c r="AT58" s="23"/>
    </row>
    <row r="59" spans="1:46" ht="12.4" customHeight="1" x14ac:dyDescent="0.2">
      <c r="A59" s="124">
        <f>'Raw Data'!A59</f>
        <v>58.842693328857422</v>
      </c>
      <c r="B59" s="44">
        <f>'Raw Data'!E59</f>
        <v>0.44389883047874817</v>
      </c>
      <c r="C59" s="44">
        <f t="shared" si="1"/>
        <v>0.55610116952125188</v>
      </c>
      <c r="D59" s="54">
        <f t="shared" si="2"/>
        <v>1.7865518506869571E-2</v>
      </c>
      <c r="E59" s="42">
        <f>(2*Table!$AC$16*0.147)/A59</f>
        <v>1.856309950563849</v>
      </c>
      <c r="F59" s="42">
        <f t="shared" si="3"/>
        <v>3.7126199011276979</v>
      </c>
      <c r="G59" s="124">
        <f>IF((('Raw Data'!C59)/('Raw Data'!C$136)*100)&lt;0,0,('Raw Data'!C59)/('Raw Data'!C$136)*100)</f>
        <v>44.389883047874818</v>
      </c>
      <c r="H59" s="124">
        <f t="shared" si="4"/>
        <v>1.7865518506869549</v>
      </c>
      <c r="I59" s="105">
        <f t="shared" si="5"/>
        <v>4.3032390408136167E-2</v>
      </c>
      <c r="J59" s="42">
        <f>'Raw Data'!F59/I59</f>
        <v>0.4151644456054136</v>
      </c>
      <c r="K59" s="43">
        <f t="shared" si="6"/>
        <v>0.35993909174914451</v>
      </c>
      <c r="L59" s="124">
        <f>A59*Table!$AC$9/$AC$16</f>
        <v>11.086510630268872</v>
      </c>
      <c r="M59" s="124">
        <f>A59*Table!$AD$9/$AC$16</f>
        <v>3.8010893589493278</v>
      </c>
      <c r="N59" s="124">
        <f>ABS(A59*Table!$AE$9/$AC$16)</f>
        <v>4.8005999225695364</v>
      </c>
      <c r="O59" s="124">
        <f>($L59*(Table!$AC$10/Table!$AC$9)/(Table!$AC$12-Table!$AC$14))</f>
        <v>23.780589082515817</v>
      </c>
      <c r="P59" s="124">
        <f>$N59*(Table!$AE$10/Table!$AE$9)/(Table!$AC$12-Table!$AC$13)</f>
        <v>39.413792467730175</v>
      </c>
      <c r="Q59" s="124">
        <f>'Raw Data'!C59</f>
        <v>0.51188177922185285</v>
      </c>
      <c r="R59" s="124">
        <f>'Raw Data'!C59/'Raw Data'!I$23*100</f>
        <v>9.9530505923385029</v>
      </c>
      <c r="S59" s="157">
        <f t="shared" si="7"/>
        <v>0.24951267525873611</v>
      </c>
      <c r="T59" s="157">
        <f t="shared" si="8"/>
        <v>3.6681743074778228E-2</v>
      </c>
      <c r="U59" s="129">
        <f t="shared" si="9"/>
        <v>0.16914675432535586</v>
      </c>
      <c r="V59" s="129">
        <f t="shared" si="10"/>
        <v>19.768183305747417</v>
      </c>
      <c r="W59" s="129">
        <f t="shared" si="11"/>
        <v>0.10747404904111896</v>
      </c>
      <c r="X59" s="162">
        <f t="shared" si="12"/>
        <v>8.6168671114373936</v>
      </c>
      <c r="Z59" s="44"/>
      <c r="AS59" s="23"/>
      <c r="AT59" s="23"/>
    </row>
    <row r="60" spans="1:46" ht="12.4" customHeight="1" x14ac:dyDescent="0.2">
      <c r="A60" s="124">
        <f>'Raw Data'!A60</f>
        <v>63.940719604492187</v>
      </c>
      <c r="B60" s="44">
        <f>'Raw Data'!E60</f>
        <v>0.45879269878840984</v>
      </c>
      <c r="C60" s="44">
        <f t="shared" si="1"/>
        <v>0.54120730121159011</v>
      </c>
      <c r="D60" s="54">
        <f t="shared" si="2"/>
        <v>1.4893868309661662E-2</v>
      </c>
      <c r="E60" s="42">
        <f>(2*Table!$AC$16*0.147)/A60</f>
        <v>1.7083054088221588</v>
      </c>
      <c r="F60" s="42">
        <f t="shared" si="3"/>
        <v>3.4166108176443175</v>
      </c>
      <c r="G60" s="124">
        <f>IF((('Raw Data'!C60)/('Raw Data'!C$136)*100)&lt;0,0,('Raw Data'!C60)/('Raw Data'!C$136)*100)</f>
        <v>45.879269878840987</v>
      </c>
      <c r="H60" s="124">
        <f t="shared" si="4"/>
        <v>1.4893868309661684</v>
      </c>
      <c r="I60" s="105">
        <f t="shared" si="5"/>
        <v>3.6084976721498574E-2</v>
      </c>
      <c r="J60" s="42">
        <f>'Raw Data'!F60/I60</f>
        <v>0.41274429590495615</v>
      </c>
      <c r="K60" s="43">
        <f t="shared" si="6"/>
        <v>0.39112357436808243</v>
      </c>
      <c r="L60" s="124">
        <f>A60*Table!$AC$9/$AC$16</f>
        <v>12.047026189649239</v>
      </c>
      <c r="M60" s="124">
        <f>A60*Table!$AD$9/$AC$16</f>
        <v>4.130408979308311</v>
      </c>
      <c r="N60" s="124">
        <f>ABS(A60*Table!$AE$9/$AC$16)</f>
        <v>5.216515360146345</v>
      </c>
      <c r="O60" s="124">
        <f>($L60*(Table!$AC$10/Table!$AC$9)/(Table!$AC$12-Table!$AC$14))</f>
        <v>25.84089701769464</v>
      </c>
      <c r="P60" s="124">
        <f>$N60*(Table!$AE$10/Table!$AE$9)/(Table!$AC$12-Table!$AC$13)</f>
        <v>42.828533334534839</v>
      </c>
      <c r="Q60" s="124">
        <f>'Raw Data'!C60</f>
        <v>0.52905663819055782</v>
      </c>
      <c r="R60" s="124">
        <f>'Raw Data'!C60/'Raw Data'!I$23*100</f>
        <v>10.286999264025274</v>
      </c>
      <c r="S60" s="157">
        <f t="shared" si="7"/>
        <v>0.208010135584145</v>
      </c>
      <c r="T60" s="157">
        <f t="shared" si="8"/>
        <v>2.8198812009632701E-2</v>
      </c>
      <c r="U60" s="129">
        <f t="shared" si="9"/>
        <v>0.16088338272787528</v>
      </c>
      <c r="V60" s="129">
        <f t="shared" si="10"/>
        <v>18.162821571549767</v>
      </c>
      <c r="W60" s="129">
        <f t="shared" si="11"/>
        <v>7.5879688958825575E-2</v>
      </c>
      <c r="X60" s="162">
        <f t="shared" si="12"/>
        <v>8.6927468003962183</v>
      </c>
      <c r="Z60" s="44"/>
      <c r="AS60" s="23"/>
      <c r="AT60" s="23"/>
    </row>
    <row r="61" spans="1:46" ht="12.4" customHeight="1" x14ac:dyDescent="0.2">
      <c r="A61" s="124">
        <f>'Raw Data'!A61</f>
        <v>70.383186340332031</v>
      </c>
      <c r="B61" s="44">
        <f>'Raw Data'!E61</f>
        <v>0.47222839455856241</v>
      </c>
      <c r="C61" s="44">
        <f t="shared" si="1"/>
        <v>0.52777160544143764</v>
      </c>
      <c r="D61" s="54">
        <f t="shared" si="2"/>
        <v>1.3435695770152578E-2</v>
      </c>
      <c r="E61" s="42">
        <f>(2*Table!$AC$16*0.147)/A61</f>
        <v>1.5519370864535906</v>
      </c>
      <c r="F61" s="42">
        <f t="shared" si="3"/>
        <v>3.1038741729071813</v>
      </c>
      <c r="G61" s="124">
        <f>IF((('Raw Data'!C61)/('Raw Data'!C$136)*100)&lt;0,0,('Raw Data'!C61)/('Raw Data'!C$136)*100)</f>
        <v>47.222839455856239</v>
      </c>
      <c r="H61" s="124">
        <f t="shared" si="4"/>
        <v>1.343569577015252</v>
      </c>
      <c r="I61" s="105">
        <f t="shared" si="5"/>
        <v>4.1691404412816241E-2</v>
      </c>
      <c r="J61" s="42">
        <f>'Raw Data'!F61/I61</f>
        <v>0.32226536763108771</v>
      </c>
      <c r="K61" s="43">
        <f t="shared" si="6"/>
        <v>0.43053196127794957</v>
      </c>
      <c r="L61" s="124">
        <f>A61*Table!$AC$9/$AC$16</f>
        <v>13.260846834344548</v>
      </c>
      <c r="M61" s="124">
        <f>A61*Table!$AD$9/$AC$16</f>
        <v>4.5465760574895597</v>
      </c>
      <c r="N61" s="124">
        <f>ABS(A61*Table!$AE$9/$AC$16)</f>
        <v>5.7421151171184164</v>
      </c>
      <c r="O61" s="124">
        <f>($L61*(Table!$AC$10/Table!$AC$9)/(Table!$AC$12-Table!$AC$14))</f>
        <v>28.444544904213963</v>
      </c>
      <c r="P61" s="124">
        <f>$N61*(Table!$AE$10/Table!$AE$9)/(Table!$AC$12-Table!$AC$13)</f>
        <v>47.143802275192243</v>
      </c>
      <c r="Q61" s="124">
        <f>'Raw Data'!C61</f>
        <v>0.54455000601153591</v>
      </c>
      <c r="R61" s="124">
        <f>'Raw Data'!C61/'Raw Data'!I$23*100</f>
        <v>10.588252951941895</v>
      </c>
      <c r="S61" s="157">
        <f t="shared" si="7"/>
        <v>0.18764506578883863</v>
      </c>
      <c r="T61" s="157">
        <f t="shared" si="8"/>
        <v>2.1883195071347616E-2</v>
      </c>
      <c r="U61" s="129">
        <f t="shared" si="9"/>
        <v>0.15043724932746411</v>
      </c>
      <c r="V61" s="129">
        <f t="shared" si="10"/>
        <v>16.213652097504664</v>
      </c>
      <c r="W61" s="129">
        <f t="shared" si="11"/>
        <v>5.649309715944658E-2</v>
      </c>
      <c r="X61" s="162">
        <f t="shared" si="12"/>
        <v>8.7492398975556647</v>
      </c>
      <c r="Z61" s="44"/>
      <c r="AS61" s="23"/>
      <c r="AT61" s="23"/>
    </row>
    <row r="62" spans="1:46" ht="12.4" customHeight="1" x14ac:dyDescent="0.2">
      <c r="A62" s="124">
        <f>'Raw Data'!A62</f>
        <v>76.871932983398438</v>
      </c>
      <c r="B62" s="44">
        <f>'Raw Data'!E62</f>
        <v>0.48386767389304436</v>
      </c>
      <c r="C62" s="44">
        <f t="shared" si="1"/>
        <v>0.5161323261069557</v>
      </c>
      <c r="D62" s="54">
        <f t="shared" si="2"/>
        <v>1.1639279334481945E-2</v>
      </c>
      <c r="E62" s="42">
        <f>(2*Table!$AC$16*0.147)/A62</f>
        <v>1.4209383438806573</v>
      </c>
      <c r="F62" s="42">
        <f t="shared" si="3"/>
        <v>2.8418766877613146</v>
      </c>
      <c r="G62" s="124">
        <f>IF((('Raw Data'!C62)/('Raw Data'!C$136)*100)&lt;0,0,('Raw Data'!C62)/('Raw Data'!C$136)*100)</f>
        <v>48.386767389304438</v>
      </c>
      <c r="H62" s="124">
        <f t="shared" si="4"/>
        <v>1.1639279334481998</v>
      </c>
      <c r="I62" s="105">
        <f t="shared" si="5"/>
        <v>3.8298877727363567E-2</v>
      </c>
      <c r="J62" s="42">
        <f>'Raw Data'!F62/I62</f>
        <v>0.30390653787136895</v>
      </c>
      <c r="K62" s="43">
        <f t="shared" si="6"/>
        <v>0.47022344107209829</v>
      </c>
      <c r="L62" s="124">
        <f>A62*Table!$AC$9/$AC$16</f>
        <v>14.483387043940933</v>
      </c>
      <c r="M62" s="124">
        <f>A62*Table!$AD$9/$AC$16</f>
        <v>4.9657327007797489</v>
      </c>
      <c r="N62" s="124">
        <f>ABS(A62*Table!$AE$9/$AC$16)</f>
        <v>6.2714905564476275</v>
      </c>
      <c r="O62" s="124">
        <f>($L62*(Table!$AC$10/Table!$AC$9)/(Table!$AC$12-Table!$AC$14))</f>
        <v>31.066896276149581</v>
      </c>
      <c r="P62" s="124">
        <f>$N62*(Table!$AE$10/Table!$AE$9)/(Table!$AC$12-Table!$AC$13)</f>
        <v>51.490070249980512</v>
      </c>
      <c r="Q62" s="124">
        <f>'Raw Data'!C62</f>
        <v>0.55797183685567009</v>
      </c>
      <c r="R62" s="124">
        <f>'Raw Data'!C62/'Raw Data'!I$23*100</f>
        <v>10.849227588774161</v>
      </c>
      <c r="S62" s="157">
        <f t="shared" si="7"/>
        <v>0.16255602789886123</v>
      </c>
      <c r="T62" s="157">
        <f t="shared" si="8"/>
        <v>1.7296668064858967E-2</v>
      </c>
      <c r="U62" s="129">
        <f t="shared" si="9"/>
        <v>0.14113379445157445</v>
      </c>
      <c r="V62" s="129">
        <f t="shared" si="10"/>
        <v>14.554555515625932</v>
      </c>
      <c r="W62" s="129">
        <f t="shared" si="11"/>
        <v>4.1026414099197342E-2</v>
      </c>
      <c r="X62" s="162">
        <f t="shared" si="12"/>
        <v>8.7902663116548627</v>
      </c>
      <c r="Z62" s="44"/>
      <c r="AS62" s="23"/>
      <c r="AT62" s="23"/>
    </row>
    <row r="63" spans="1:46" x14ac:dyDescent="0.2">
      <c r="A63" s="124">
        <f>'Raw Data'!A63</f>
        <v>84.374626159667969</v>
      </c>
      <c r="B63" s="44">
        <f>'Raw Data'!E63</f>
        <v>0.49366909243271301</v>
      </c>
      <c r="C63" s="44">
        <f t="shared" si="1"/>
        <v>0.50633090756728705</v>
      </c>
      <c r="D63" s="54">
        <f t="shared" si="2"/>
        <v>9.8014185396686493E-3</v>
      </c>
      <c r="E63" s="42">
        <f>(2*Table!$AC$16*0.147)/A63</f>
        <v>1.2945867983774055</v>
      </c>
      <c r="F63" s="42">
        <f t="shared" si="3"/>
        <v>2.5891735967548111</v>
      </c>
      <c r="G63" s="124">
        <f>IF((('Raw Data'!C63)/('Raw Data'!C$136)*100)&lt;0,0,('Raw Data'!C63)/('Raw Data'!C$136)*100)</f>
        <v>49.366909243271301</v>
      </c>
      <c r="H63" s="124">
        <f t="shared" si="4"/>
        <v>0.98014185396686315</v>
      </c>
      <c r="I63" s="105">
        <f t="shared" si="5"/>
        <v>4.0444059846518346E-2</v>
      </c>
      <c r="J63" s="42">
        <f>'Raw Data'!F63/I63</f>
        <v>0.24234507062011509</v>
      </c>
      <c r="K63" s="43">
        <f t="shared" si="6"/>
        <v>0.51611720314798515</v>
      </c>
      <c r="L63" s="124">
        <f>A63*Table!$AC$9/$AC$16</f>
        <v>15.896964209579707</v>
      </c>
      <c r="M63" s="124">
        <f>A63*Table!$AD$9/$AC$16</f>
        <v>5.4503877289987566</v>
      </c>
      <c r="N63" s="124">
        <f>ABS(A63*Table!$AE$9/$AC$16)</f>
        <v>6.883587424274018</v>
      </c>
      <c r="O63" s="124">
        <f>($L63*(Table!$AC$10/Table!$AC$9)/(Table!$AC$12-Table!$AC$14))</f>
        <v>34.099022328570804</v>
      </c>
      <c r="P63" s="124">
        <f>$N63*(Table!$AE$10/Table!$AE$9)/(Table!$AC$12-Table!$AC$13)</f>
        <v>56.515496094203755</v>
      </c>
      <c r="Q63" s="124">
        <f>'Raw Data'!C63</f>
        <v>0.56927433917488679</v>
      </c>
      <c r="R63" s="124">
        <f>'Raw Data'!C63/'Raw Data'!I$23*100</f>
        <v>11.068993913674801</v>
      </c>
      <c r="S63" s="157">
        <f t="shared" si="7"/>
        <v>0.13688817149208046</v>
      </c>
      <c r="T63" s="157">
        <f t="shared" si="8"/>
        <v>1.4090703785848979E-2</v>
      </c>
      <c r="U63" s="129">
        <f t="shared" si="9"/>
        <v>0.1311886572715377</v>
      </c>
      <c r="V63" s="129">
        <f t="shared" si="10"/>
        <v>12.862800003095179</v>
      </c>
      <c r="W63" s="129">
        <f t="shared" si="11"/>
        <v>2.8677301564304963E-2</v>
      </c>
      <c r="X63" s="162">
        <f t="shared" si="12"/>
        <v>8.818943613219167</v>
      </c>
      <c r="AS63" s="23"/>
      <c r="AT63" s="23"/>
    </row>
    <row r="64" spans="1:46" x14ac:dyDescent="0.2">
      <c r="A64" s="124">
        <f>'Raw Data'!A64</f>
        <v>92.651321411132813</v>
      </c>
      <c r="B64" s="44">
        <f>'Raw Data'!E64</f>
        <v>0.50315560969779993</v>
      </c>
      <c r="C64" s="44">
        <f t="shared" si="1"/>
        <v>0.49684439030220007</v>
      </c>
      <c r="D64" s="54">
        <f t="shared" si="2"/>
        <v>9.4865172650869245E-3</v>
      </c>
      <c r="E64" s="42">
        <f>(2*Table!$AC$16*0.147)/A64</f>
        <v>1.1789392259138372</v>
      </c>
      <c r="F64" s="42">
        <f t="shared" si="3"/>
        <v>2.3578784518276743</v>
      </c>
      <c r="G64" s="124">
        <f>IF((('Raw Data'!C64)/('Raw Data'!C$136)*100)&lt;0,0,('Raw Data'!C64)/('Raw Data'!C$136)*100)</f>
        <v>50.315560969779995</v>
      </c>
      <c r="H64" s="124">
        <f t="shared" si="4"/>
        <v>0.94865172650869312</v>
      </c>
      <c r="I64" s="105">
        <f t="shared" si="5"/>
        <v>4.0639756085142337E-2</v>
      </c>
      <c r="J64" s="42">
        <f>'Raw Data'!F64/I64</f>
        <v>0.23342948331707977</v>
      </c>
      <c r="K64" s="43">
        <f t="shared" si="6"/>
        <v>0.56674551403863749</v>
      </c>
      <c r="L64" s="124">
        <f>A64*Table!$AC$9/$AC$16</f>
        <v>17.456370564010811</v>
      </c>
      <c r="M64" s="124">
        <f>A64*Table!$AD$9/$AC$16</f>
        <v>5.9850413362322774</v>
      </c>
      <c r="N64" s="124">
        <f>ABS(A64*Table!$AE$9/$AC$16)</f>
        <v>7.558830183154126</v>
      </c>
      <c r="O64" s="124">
        <f>($L64*(Table!$AC$10/Table!$AC$9)/(Table!$AC$12-Table!$AC$14))</f>
        <v>37.443952303755502</v>
      </c>
      <c r="P64" s="124">
        <f>$N64*(Table!$AE$10/Table!$AE$9)/(Table!$AC$12-Table!$AC$13)</f>
        <v>62.059361109639767</v>
      </c>
      <c r="Q64" s="124">
        <f>'Raw Data'!C64</f>
        <v>0.58021371320079784</v>
      </c>
      <c r="R64" s="124">
        <f>'Raw Data'!C64/'Raw Data'!I$23*100</f>
        <v>11.281699556946421</v>
      </c>
      <c r="S64" s="157">
        <f t="shared" si="7"/>
        <v>0.13249021016601764</v>
      </c>
      <c r="T64" s="157">
        <f t="shared" si="8"/>
        <v>1.1517364598467972E-2</v>
      </c>
      <c r="U64" s="129">
        <f t="shared" si="9"/>
        <v>0.12176512309937582</v>
      </c>
      <c r="V64" s="129">
        <f t="shared" si="10"/>
        <v>11.339453910085664</v>
      </c>
      <c r="W64" s="129">
        <f t="shared" si="11"/>
        <v>2.301847977125716E-2</v>
      </c>
      <c r="X64" s="162">
        <f t="shared" si="12"/>
        <v>8.8419620929904248</v>
      </c>
      <c r="AS64" s="23"/>
      <c r="AT64" s="23"/>
    </row>
    <row r="65" spans="1:46" x14ac:dyDescent="0.2">
      <c r="A65" s="124">
        <f>'Raw Data'!A65</f>
        <v>101.14798736572266</v>
      </c>
      <c r="B65" s="44">
        <f>'Raw Data'!E65</f>
        <v>0.51175569349434191</v>
      </c>
      <c r="C65" s="44">
        <f t="shared" si="1"/>
        <v>0.48824430650565809</v>
      </c>
      <c r="D65" s="54">
        <f t="shared" si="2"/>
        <v>8.6000837965419796E-3</v>
      </c>
      <c r="E65" s="42">
        <f>(2*Table!$AC$16*0.147)/A65</f>
        <v>1.0799055916890279</v>
      </c>
      <c r="F65" s="42">
        <f t="shared" si="3"/>
        <v>2.1598111833780558</v>
      </c>
      <c r="G65" s="124">
        <f>IF((('Raw Data'!C65)/('Raw Data'!C$136)*100)&lt;0,0,('Raw Data'!C65)/('Raw Data'!C$136)*100)</f>
        <v>51.175569349434191</v>
      </c>
      <c r="H65" s="124">
        <f t="shared" si="4"/>
        <v>0.86000837965419663</v>
      </c>
      <c r="I65" s="105">
        <f t="shared" si="5"/>
        <v>3.8105627945857062E-2</v>
      </c>
      <c r="J65" s="42">
        <f>'Raw Data'!F65/I65</f>
        <v>0.22569064624158758</v>
      </c>
      <c r="K65" s="43">
        <f t="shared" si="6"/>
        <v>0.6187193795022552</v>
      </c>
      <c r="L65" s="124">
        <f>A65*Table!$AC$9/$AC$16</f>
        <v>19.057221444526292</v>
      </c>
      <c r="M65" s="124">
        <f>A65*Table!$AD$9/$AC$16</f>
        <v>6.5339044952661576</v>
      </c>
      <c r="N65" s="124">
        <f>ABS(A65*Table!$AE$9/$AC$16)</f>
        <v>8.2520189482526725</v>
      </c>
      <c r="O65" s="124">
        <f>($L65*(Table!$AC$10/Table!$AC$9)/(Table!$AC$12-Table!$AC$14))</f>
        <v>40.877780876289776</v>
      </c>
      <c r="P65" s="124">
        <f>$N65*(Table!$AE$10/Table!$AE$9)/(Table!$AC$12-Table!$AC$13)</f>
        <v>67.750566077608127</v>
      </c>
      <c r="Q65" s="124">
        <f>'Raw Data'!C65</f>
        <v>0.59013089678626285</v>
      </c>
      <c r="R65" s="124">
        <f>'Raw Data'!C65/'Raw Data'!I$23*100</f>
        <v>11.474529686805102</v>
      </c>
      <c r="S65" s="157">
        <f t="shared" si="7"/>
        <v>0.12011013924389556</v>
      </c>
      <c r="T65" s="157">
        <f t="shared" si="8"/>
        <v>9.5599552455529757E-3</v>
      </c>
      <c r="U65" s="129">
        <f t="shared" si="9"/>
        <v>0.11344298572463367</v>
      </c>
      <c r="V65" s="129">
        <f t="shared" si="10"/>
        <v>10.060090760926936</v>
      </c>
      <c r="W65" s="129">
        <f t="shared" si="11"/>
        <v>1.7508996798824925E-2</v>
      </c>
      <c r="X65" s="162">
        <f t="shared" si="12"/>
        <v>8.859471089789249</v>
      </c>
      <c r="AS65" s="23"/>
      <c r="AT65" s="23"/>
    </row>
    <row r="66" spans="1:46" x14ac:dyDescent="0.2">
      <c r="A66" s="124">
        <f>'Raw Data'!A66</f>
        <v>110.97987365722656</v>
      </c>
      <c r="B66" s="44">
        <f>'Raw Data'!E66</f>
        <v>0.52099275157607194</v>
      </c>
      <c r="C66" s="44">
        <f t="shared" si="1"/>
        <v>0.47900724842392806</v>
      </c>
      <c r="D66" s="54">
        <f t="shared" si="2"/>
        <v>9.2370580817300318E-3</v>
      </c>
      <c r="E66" s="42">
        <f>(2*Table!$AC$16*0.147)/A66</f>
        <v>0.98423501077055342</v>
      </c>
      <c r="F66" s="42">
        <f t="shared" si="3"/>
        <v>1.9684700215411068</v>
      </c>
      <c r="G66" s="124">
        <f>IF((('Raw Data'!C66)/('Raw Data'!C$136)*100)&lt;0,0,('Raw Data'!C66)/('Raw Data'!C$136)*100)</f>
        <v>52.099275157607195</v>
      </c>
      <c r="H66" s="124">
        <f t="shared" si="4"/>
        <v>0.92370580817300407</v>
      </c>
      <c r="I66" s="105">
        <f t="shared" si="5"/>
        <v>4.0286980427577744E-2</v>
      </c>
      <c r="J66" s="42">
        <f>'Raw Data'!F66/I66</f>
        <v>0.2292814696880823</v>
      </c>
      <c r="K66" s="43">
        <f t="shared" si="6"/>
        <v>0.67886075002326185</v>
      </c>
      <c r="L66" s="124">
        <f>A66*Table!$AC$9/$AC$16</f>
        <v>20.909640253386232</v>
      </c>
      <c r="M66" s="124">
        <f>A66*Table!$AD$9/$AC$16</f>
        <v>7.1690195154467089</v>
      </c>
      <c r="N66" s="124">
        <f>ABS(A66*Table!$AE$9/$AC$16)</f>
        <v>9.0541398217130826</v>
      </c>
      <c r="O66" s="124">
        <f>($L66*(Table!$AC$10/Table!$AC$9)/(Table!$AC$12-Table!$AC$14))</f>
        <v>44.851223194736669</v>
      </c>
      <c r="P66" s="124">
        <f>$N66*(Table!$AE$10/Table!$AE$9)/(Table!$AC$12-Table!$AC$13)</f>
        <v>74.336123330977671</v>
      </c>
      <c r="Q66" s="124">
        <f>'Raw Data'!C66</f>
        <v>0.60078260704319697</v>
      </c>
      <c r="R66" s="124">
        <f>'Raw Data'!C66/'Raw Data'!I$23*100</f>
        <v>11.681641983795551</v>
      </c>
      <c r="S66" s="157">
        <f t="shared" si="7"/>
        <v>0.12900622350292112</v>
      </c>
      <c r="T66" s="157">
        <f t="shared" si="8"/>
        <v>7.8135754838231097E-3</v>
      </c>
      <c r="U66" s="129">
        <f t="shared" si="9"/>
        <v>0.1052591032845791</v>
      </c>
      <c r="V66" s="129">
        <f t="shared" si="10"/>
        <v>8.8636784101809525</v>
      </c>
      <c r="W66" s="129">
        <f t="shared" si="11"/>
        <v>1.5621340325223205E-2</v>
      </c>
      <c r="X66" s="162">
        <f t="shared" si="12"/>
        <v>8.8750924301144725</v>
      </c>
      <c r="AS66" s="23"/>
      <c r="AT66" s="23"/>
    </row>
    <row r="67" spans="1:46" x14ac:dyDescent="0.2">
      <c r="A67" s="124">
        <f>'Raw Data'!A67</f>
        <v>121.00737762451172</v>
      </c>
      <c r="B67" s="44">
        <f>'Raw Data'!E67</f>
        <v>0.52852235033243666</v>
      </c>
      <c r="C67" s="44">
        <f t="shared" si="1"/>
        <v>0.47147764966756334</v>
      </c>
      <c r="D67" s="54">
        <f t="shared" si="2"/>
        <v>7.5295987563647193E-3</v>
      </c>
      <c r="E67" s="42">
        <f>(2*Table!$AC$16*0.147)/A67</f>
        <v>0.90267452521183256</v>
      </c>
      <c r="F67" s="42">
        <f t="shared" si="3"/>
        <v>1.8053490504236651</v>
      </c>
      <c r="G67" s="124">
        <f>IF((('Raw Data'!C67)/('Raw Data'!C$136)*100)&lt;0,0,('Raw Data'!C67)/('Raw Data'!C$136)*100)</f>
        <v>52.852235033243666</v>
      </c>
      <c r="H67" s="124">
        <f t="shared" si="4"/>
        <v>0.7529598756364706</v>
      </c>
      <c r="I67" s="105">
        <f t="shared" si="5"/>
        <v>3.7567623292540528E-2</v>
      </c>
      <c r="J67" s="42">
        <f>'Raw Data'!F67/I67</f>
        <v>0.20042787103489204</v>
      </c>
      <c r="K67" s="43">
        <f t="shared" si="6"/>
        <v>0.74019870833737444</v>
      </c>
      <c r="L67" s="124">
        <f>A67*Table!$AC$9/$AC$16</f>
        <v>22.798915251508227</v>
      </c>
      <c r="M67" s="124">
        <f>A67*Table!$AD$9/$AC$16</f>
        <v>7.8167709433742498</v>
      </c>
      <c r="N67" s="124">
        <f>ABS(A67*Table!$AE$9/$AC$16)</f>
        <v>9.8722198932673049</v>
      </c>
      <c r="O67" s="124">
        <f>($L67*(Table!$AC$10/Table!$AC$9)/(Table!$AC$12-Table!$AC$14))</f>
        <v>48.903722118207277</v>
      </c>
      <c r="P67" s="124">
        <f>$N67*(Table!$AE$10/Table!$AE$9)/(Table!$AC$12-Table!$AC$13)</f>
        <v>81.052708483311193</v>
      </c>
      <c r="Q67" s="124">
        <f>'Raw Data'!C67</f>
        <v>0.60946536118354422</v>
      </c>
      <c r="R67" s="124">
        <f>'Raw Data'!C67/'Raw Data'!I$23*100</f>
        <v>11.850469816212415</v>
      </c>
      <c r="S67" s="157">
        <f t="shared" si="7"/>
        <v>0.10515957477545432</v>
      </c>
      <c r="T67" s="157">
        <f t="shared" si="8"/>
        <v>6.6161690080055457E-3</v>
      </c>
      <c r="U67" s="129">
        <f t="shared" si="9"/>
        <v>9.7931795968545468E-2</v>
      </c>
      <c r="V67" s="129">
        <f t="shared" si="10"/>
        <v>7.8455772809681177</v>
      </c>
      <c r="W67" s="129">
        <f t="shared" si="11"/>
        <v>1.0710782658088868E-2</v>
      </c>
      <c r="X67" s="162">
        <f t="shared" si="12"/>
        <v>8.8858032127725615</v>
      </c>
      <c r="AS67" s="23"/>
      <c r="AT67" s="23"/>
    </row>
    <row r="68" spans="1:46" x14ac:dyDescent="0.2">
      <c r="A68" s="124">
        <f>'Raw Data'!A68</f>
        <v>132.82858276367187</v>
      </c>
      <c r="B68" s="44">
        <f>'Raw Data'!E68</f>
        <v>0.53715891344010391</v>
      </c>
      <c r="C68" s="44">
        <f t="shared" si="1"/>
        <v>0.46284108655989609</v>
      </c>
      <c r="D68" s="54">
        <f t="shared" si="2"/>
        <v>8.63656310766725E-3</v>
      </c>
      <c r="E68" s="42">
        <f>(2*Table!$AC$16*0.147)/A68</f>
        <v>0.82234015353967271</v>
      </c>
      <c r="F68" s="42">
        <f t="shared" si="3"/>
        <v>1.6446803070793454</v>
      </c>
      <c r="G68" s="124">
        <f>IF((('Raw Data'!C68)/('Raw Data'!C$136)*100)&lt;0,0,('Raw Data'!C68)/('Raw Data'!C$136)*100)</f>
        <v>53.715891344010394</v>
      </c>
      <c r="H68" s="124">
        <f t="shared" si="4"/>
        <v>0.86365631076672855</v>
      </c>
      <c r="I68" s="105">
        <f t="shared" si="5"/>
        <v>4.0479689536624668E-2</v>
      </c>
      <c r="J68" s="42">
        <f>'Raw Data'!F68/I68</f>
        <v>0.2133554680515318</v>
      </c>
      <c r="K68" s="43">
        <f t="shared" si="6"/>
        <v>0.81250868601616544</v>
      </c>
      <c r="L68" s="124">
        <f>A68*Table!$AC$9/$AC$16</f>
        <v>25.026140230919836</v>
      </c>
      <c r="M68" s="124">
        <f>A68*Table!$AD$9/$AC$16</f>
        <v>8.5803909363153732</v>
      </c>
      <c r="N68" s="124">
        <f>ABS(A68*Table!$AE$9/$AC$16)</f>
        <v>10.836636599324169</v>
      </c>
      <c r="O68" s="124">
        <f>($L68*(Table!$AC$10/Table!$AC$9)/(Table!$AC$12-Table!$AC$14))</f>
        <v>53.681124476447529</v>
      </c>
      <c r="P68" s="124">
        <f>$N68*(Table!$AE$10/Table!$AE$9)/(Table!$AC$12-Table!$AC$13)</f>
        <v>88.970743836815814</v>
      </c>
      <c r="Q68" s="124">
        <f>'Raw Data'!C68</f>
        <v>0.61942461087371925</v>
      </c>
      <c r="R68" s="124">
        <f>'Raw Data'!C68/'Raw Data'!I$23*100</f>
        <v>12.044117881159618</v>
      </c>
      <c r="S68" s="157">
        <f t="shared" si="7"/>
        <v>0.12061961510976323</v>
      </c>
      <c r="T68" s="157">
        <f t="shared" si="8"/>
        <v>5.4763094624500352E-3</v>
      </c>
      <c r="U68" s="129">
        <f t="shared" si="9"/>
        <v>9.0674142797928278E-2</v>
      </c>
      <c r="V68" s="129">
        <f t="shared" si="10"/>
        <v>6.8877507730511516</v>
      </c>
      <c r="W68" s="129">
        <f t="shared" si="11"/>
        <v>1.0196026244852536E-2</v>
      </c>
      <c r="X68" s="162">
        <f t="shared" si="12"/>
        <v>8.8959992390174136</v>
      </c>
      <c r="AS68" s="23"/>
      <c r="AT68" s="23"/>
    </row>
    <row r="69" spans="1:46" x14ac:dyDescent="0.2">
      <c r="A69" s="124">
        <f>'Raw Data'!A69</f>
        <v>144.93699645996094</v>
      </c>
      <c r="B69" s="44">
        <f>'Raw Data'!E69</f>
        <v>0.54452601031241055</v>
      </c>
      <c r="C69" s="44">
        <f t="shared" si="1"/>
        <v>0.45547398968758945</v>
      </c>
      <c r="D69" s="54">
        <f t="shared" si="2"/>
        <v>7.3670968723066332E-3</v>
      </c>
      <c r="E69" s="42">
        <f>(2*Table!$AC$16*0.147)/A69</f>
        <v>0.75363971803093133</v>
      </c>
      <c r="F69" s="42">
        <f t="shared" si="3"/>
        <v>1.5072794360618627</v>
      </c>
      <c r="G69" s="124">
        <f>IF((('Raw Data'!C69)/('Raw Data'!C$136)*100)&lt;0,0,('Raw Data'!C69)/('Raw Data'!C$136)*100)</f>
        <v>54.452601031241052</v>
      </c>
      <c r="H69" s="124">
        <f t="shared" si="4"/>
        <v>0.73670968723065755</v>
      </c>
      <c r="I69" s="105">
        <f t="shared" si="5"/>
        <v>3.7887718265116999E-2</v>
      </c>
      <c r="J69" s="42">
        <f>'Raw Data'!F69/I69</f>
        <v>0.19444551452678735</v>
      </c>
      <c r="K69" s="43">
        <f t="shared" si="6"/>
        <v>0.88657551032020876</v>
      </c>
      <c r="L69" s="124">
        <f>A69*Table!$AC$9/$AC$16</f>
        <v>27.307477973387996</v>
      </c>
      <c r="M69" s="124">
        <f>A69*Table!$AD$9/$AC$16</f>
        <v>9.3625638765901709</v>
      </c>
      <c r="N69" s="124">
        <f>ABS(A69*Table!$AE$9/$AC$16)</f>
        <v>11.824484819119004</v>
      </c>
      <c r="O69" s="124">
        <f>($L69*(Table!$AC$10/Table!$AC$9)/(Table!$AC$12-Table!$AC$14))</f>
        <v>58.574598827516091</v>
      </c>
      <c r="P69" s="124">
        <f>$N69*(Table!$AE$10/Table!$AE$9)/(Table!$AC$12-Table!$AC$13)</f>
        <v>97.081156150402322</v>
      </c>
      <c r="Q69" s="124">
        <f>'Raw Data'!C69</f>
        <v>0.62791997602399219</v>
      </c>
      <c r="R69" s="124">
        <f>'Raw Data'!C69/'Raw Data'!I$23*100</f>
        <v>12.209302114264368</v>
      </c>
      <c r="S69" s="157">
        <f t="shared" si="7"/>
        <v>0.10289004759602612</v>
      </c>
      <c r="T69" s="157">
        <f t="shared" si="8"/>
        <v>4.6596681736338352E-3</v>
      </c>
      <c r="U69" s="129">
        <f t="shared" si="9"/>
        <v>8.4238685859874332E-2</v>
      </c>
      <c r="V69" s="129">
        <f t="shared" si="10"/>
        <v>6.0815318113151386</v>
      </c>
      <c r="W69" s="129">
        <f t="shared" si="11"/>
        <v>7.3048438694624336E-3</v>
      </c>
      <c r="X69" s="162">
        <f t="shared" si="12"/>
        <v>8.9033040828868764</v>
      </c>
      <c r="AS69" s="23"/>
      <c r="AT69" s="23"/>
    </row>
    <row r="70" spans="1:46" x14ac:dyDescent="0.2">
      <c r="A70" s="124">
        <f>'Raw Data'!A70</f>
        <v>158.42880249023437</v>
      </c>
      <c r="B70" s="44">
        <f>'Raw Data'!E70</f>
        <v>0.55213449816504623</v>
      </c>
      <c r="C70" s="44">
        <f t="shared" si="1"/>
        <v>0.44786550183495377</v>
      </c>
      <c r="D70" s="54">
        <f t="shared" si="2"/>
        <v>7.6084878526356814E-3</v>
      </c>
      <c r="E70" s="42">
        <f>(2*Table!$AC$16*0.147)/A70</f>
        <v>0.68945971583082599</v>
      </c>
      <c r="F70" s="42">
        <f t="shared" si="3"/>
        <v>1.378919431661652</v>
      </c>
      <c r="G70" s="124">
        <f>IF((('Raw Data'!C70)/('Raw Data'!C$136)*100)&lt;0,0,('Raw Data'!C70)/('Raw Data'!C$136)*100)</f>
        <v>55.213449816504621</v>
      </c>
      <c r="H70" s="124">
        <f t="shared" si="4"/>
        <v>0.76084878526356903</v>
      </c>
      <c r="I70" s="105">
        <f t="shared" si="5"/>
        <v>3.8654882376359515E-2</v>
      </c>
      <c r="J70" s="42">
        <f>'Raw Data'!F70/I70</f>
        <v>0.19683122505861944</v>
      </c>
      <c r="K70" s="43">
        <f t="shared" si="6"/>
        <v>0.9691045064260122</v>
      </c>
      <c r="L70" s="124">
        <f>A70*Table!$AC$9/$AC$16</f>
        <v>29.849459696423729</v>
      </c>
      <c r="M70" s="124">
        <f>A70*Table!$AD$9/$AC$16</f>
        <v>10.234100467345279</v>
      </c>
      <c r="N70" s="124">
        <f>ABS(A70*Table!$AE$9/$AC$16)</f>
        <v>12.925195193171344</v>
      </c>
      <c r="O70" s="124">
        <f>($L70*(Table!$AC$10/Table!$AC$9)/(Table!$AC$12-Table!$AC$14))</f>
        <v>64.027155075983984</v>
      </c>
      <c r="P70" s="124">
        <f>$N70*(Table!$AE$10/Table!$AE$9)/(Table!$AC$12-Table!$AC$13)</f>
        <v>106.11818713605371</v>
      </c>
      <c r="Q70" s="124">
        <f>'Raw Data'!C70</f>
        <v>0.63669370109777668</v>
      </c>
      <c r="R70" s="124">
        <f>'Raw Data'!C70/'Raw Data'!I$23*100</f>
        <v>12.37989878929233</v>
      </c>
      <c r="S70" s="157">
        <f t="shared" si="7"/>
        <v>0.10626135245135793</v>
      </c>
      <c r="T70" s="157">
        <f t="shared" si="8"/>
        <v>3.9538000987050514E-3</v>
      </c>
      <c r="U70" s="129">
        <f t="shared" si="9"/>
        <v>7.8141717886527809E-2</v>
      </c>
      <c r="V70" s="129">
        <f t="shared" si="10"/>
        <v>5.3559679799198436</v>
      </c>
      <c r="W70" s="129">
        <f t="shared" si="11"/>
        <v>6.3139791612398209E-3</v>
      </c>
      <c r="X70" s="162">
        <f t="shared" si="12"/>
        <v>8.909618062048116</v>
      </c>
      <c r="AS70" s="23"/>
      <c r="AT70" s="23"/>
    </row>
    <row r="71" spans="1:46" x14ac:dyDescent="0.2">
      <c r="A71" s="124">
        <f>'Raw Data'!A71</f>
        <v>174.18013000488281</v>
      </c>
      <c r="B71" s="44">
        <f>'Raw Data'!E71</f>
        <v>0.55968661203498837</v>
      </c>
      <c r="C71" s="44">
        <f t="shared" si="1"/>
        <v>0.44031338796501163</v>
      </c>
      <c r="D71" s="54">
        <f t="shared" si="2"/>
        <v>7.5521138699421453E-3</v>
      </c>
      <c r="E71" s="42">
        <f>(2*Table!$AC$16*0.147)/A71</f>
        <v>0.62711100939741504</v>
      </c>
      <c r="F71" s="42">
        <f t="shared" si="3"/>
        <v>1.2542220187948301</v>
      </c>
      <c r="G71" s="124">
        <f>IF((('Raw Data'!C71)/('Raw Data'!C$136)*100)&lt;0,0,('Raw Data'!C71)/('Raw Data'!C$136)*100)</f>
        <v>55.96866120349884</v>
      </c>
      <c r="H71" s="124">
        <f t="shared" si="4"/>
        <v>0.75521138699421897</v>
      </c>
      <c r="I71" s="105">
        <f t="shared" si="5"/>
        <v>4.1164470829569255E-2</v>
      </c>
      <c r="J71" s="42">
        <f>'Raw Data'!F71/I71</f>
        <v>0.18346194467577881</v>
      </c>
      <c r="K71" s="43">
        <f t="shared" si="6"/>
        <v>1.06545493158042</v>
      </c>
      <c r="L71" s="124">
        <f>A71*Table!$AC$9/$AC$16</f>
        <v>32.817156279515999</v>
      </c>
      <c r="M71" s="124">
        <f>A71*Table!$AD$9/$AC$16</f>
        <v>11.2515964386912</v>
      </c>
      <c r="N71" s="124">
        <f>ABS(A71*Table!$AE$9/$AC$16)</f>
        <v>14.210245509012436</v>
      </c>
      <c r="O71" s="124">
        <f>($L71*(Table!$AC$10/Table!$AC$9)/(Table!$AC$12-Table!$AC$14))</f>
        <v>70.392870612432432</v>
      </c>
      <c r="P71" s="124">
        <f>$N71*(Table!$AE$10/Table!$AE$9)/(Table!$AC$12-Table!$AC$13)</f>
        <v>116.66868234000356</v>
      </c>
      <c r="Q71" s="124">
        <f>'Raw Data'!C71</f>
        <v>0.6454024185333751</v>
      </c>
      <c r="R71" s="124">
        <f>'Raw Data'!C71/'Raw Data'!I$23*100</f>
        <v>12.549231453101262</v>
      </c>
      <c r="S71" s="157">
        <f t="shared" si="7"/>
        <v>0.1054740244355802</v>
      </c>
      <c r="T71" s="157">
        <f t="shared" si="8"/>
        <v>3.3741515185883308E-3</v>
      </c>
      <c r="U71" s="129">
        <f t="shared" si="9"/>
        <v>7.2047434186376297E-2</v>
      </c>
      <c r="V71" s="129">
        <f t="shared" si="10"/>
        <v>4.6688058164080442</v>
      </c>
      <c r="W71" s="129">
        <f t="shared" si="11"/>
        <v>5.1849477058002139E-3</v>
      </c>
      <c r="X71" s="162">
        <f t="shared" si="12"/>
        <v>8.9148030097539159</v>
      </c>
      <c r="AS71" s="23"/>
      <c r="AT71" s="23"/>
    </row>
    <row r="72" spans="1:46" x14ac:dyDescent="0.2">
      <c r="A72" s="124">
        <f>'Raw Data'!A72</f>
        <v>189.92681884765625</v>
      </c>
      <c r="B72" s="44">
        <f>'Raw Data'!E72</f>
        <v>0.56716893939669077</v>
      </c>
      <c r="C72" s="44">
        <f t="shared" si="1"/>
        <v>0.43283106060330923</v>
      </c>
      <c r="D72" s="54">
        <f t="shared" si="2"/>
        <v>7.4823273617024011E-3</v>
      </c>
      <c r="E72" s="42">
        <f>(2*Table!$AC$16*0.147)/A72</f>
        <v>0.57511771011102253</v>
      </c>
      <c r="F72" s="42">
        <f t="shared" si="3"/>
        <v>1.1502354202220451</v>
      </c>
      <c r="G72" s="124">
        <f>IF((('Raw Data'!C72)/('Raw Data'!C$136)*100)&lt;0,0,('Raw Data'!C72)/('Raw Data'!C$136)*100)</f>
        <v>56.716893939669077</v>
      </c>
      <c r="H72" s="124">
        <f t="shared" si="4"/>
        <v>0.74823273617023744</v>
      </c>
      <c r="I72" s="105">
        <f t="shared" si="5"/>
        <v>3.758768378321195E-2</v>
      </c>
      <c r="J72" s="42">
        <f>'Raw Data'!F72/I72</f>
        <v>0.19906327308851857</v>
      </c>
      <c r="K72" s="43">
        <f t="shared" si="6"/>
        <v>1.1617769821100932</v>
      </c>
      <c r="L72" s="124">
        <f>A72*Table!$AC$9/$AC$16</f>
        <v>35.783978893689735</v>
      </c>
      <c r="M72" s="124">
        <f>A72*Table!$AD$9/$AC$16</f>
        <v>12.268792763550765</v>
      </c>
      <c r="N72" s="124">
        <f>ABS(A72*Table!$AE$9/$AC$16)</f>
        <v>15.494917385210741</v>
      </c>
      <c r="O72" s="124">
        <f>($L72*(Table!$AC$10/Table!$AC$9)/(Table!$AC$12-Table!$AC$14))</f>
        <v>76.756711483675971</v>
      </c>
      <c r="P72" s="124">
        <f>$N72*(Table!$AE$10/Table!$AE$9)/(Table!$AC$12-Table!$AC$13)</f>
        <v>127.21607048613085</v>
      </c>
      <c r="Q72" s="124">
        <f>'Raw Data'!C72</f>
        <v>0.65403066168170199</v>
      </c>
      <c r="R72" s="124">
        <f>'Raw Data'!C72/'Raw Data'!I$23*100</f>
        <v>12.71699937152345</v>
      </c>
      <c r="S72" s="157">
        <f t="shared" si="7"/>
        <v>0.10449937495304942</v>
      </c>
      <c r="T72" s="157">
        <f t="shared" si="8"/>
        <v>2.8911398923746612E-3</v>
      </c>
      <c r="U72" s="129">
        <f t="shared" si="9"/>
        <v>6.6957365203510227E-2</v>
      </c>
      <c r="V72" s="129">
        <f t="shared" si="10"/>
        <v>4.1247526966093675</v>
      </c>
      <c r="W72" s="129">
        <f t="shared" si="11"/>
        <v>4.3205316274678102E-3</v>
      </c>
      <c r="X72" s="162">
        <f t="shared" si="12"/>
        <v>8.9191235413813832</v>
      </c>
      <c r="AS72" s="23"/>
      <c r="AT72" s="23"/>
    </row>
    <row r="73" spans="1:46" x14ac:dyDescent="0.2">
      <c r="A73" s="124">
        <f>'Raw Data'!A73</f>
        <v>207.84660339355469</v>
      </c>
      <c r="B73" s="44">
        <f>'Raw Data'!E73</f>
        <v>0.57519066405824604</v>
      </c>
      <c r="C73" s="44">
        <f t="shared" si="1"/>
        <v>0.42480933594175396</v>
      </c>
      <c r="D73" s="54">
        <f t="shared" si="2"/>
        <v>8.0217246615552629E-3</v>
      </c>
      <c r="E73" s="42">
        <f>(2*Table!$AC$16*0.147)/A73</f>
        <v>0.52553313530704671</v>
      </c>
      <c r="F73" s="42">
        <f t="shared" si="3"/>
        <v>1.0510662706140934</v>
      </c>
      <c r="G73" s="124">
        <f>IF((('Raw Data'!C73)/('Raw Data'!C$136)*100)&lt;0,0,('Raw Data'!C73)/('Raw Data'!C$136)*100)</f>
        <v>57.519066405824603</v>
      </c>
      <c r="H73" s="124">
        <f t="shared" si="4"/>
        <v>0.8021724661555254</v>
      </c>
      <c r="I73" s="105">
        <f t="shared" si="5"/>
        <v>3.915663755917384E-2</v>
      </c>
      <c r="J73" s="42">
        <f>'Raw Data'!F73/I73</f>
        <v>0.20486244891259534</v>
      </c>
      <c r="K73" s="43">
        <f t="shared" si="6"/>
        <v>1.2713917976275169</v>
      </c>
      <c r="L73" s="124">
        <f>A73*Table!$AC$9/$AC$16</f>
        <v>39.160232947016702</v>
      </c>
      <c r="M73" s="124">
        <f>A73*Table!$AD$9/$AC$16</f>
        <v>13.426365581834299</v>
      </c>
      <c r="N73" s="124">
        <f>ABS(A73*Table!$AE$9/$AC$16)</f>
        <v>16.956878275116413</v>
      </c>
      <c r="O73" s="124">
        <f>($L73*(Table!$AC$10/Table!$AC$9)/(Table!$AC$12-Table!$AC$14))</f>
        <v>83.998783670134515</v>
      </c>
      <c r="P73" s="124">
        <f>$N73*(Table!$AE$10/Table!$AE$9)/(Table!$AC$12-Table!$AC$13)</f>
        <v>139.21903345744178</v>
      </c>
      <c r="Q73" s="124">
        <f>'Raw Data'!C73</f>
        <v>0.66328091063540207</v>
      </c>
      <c r="R73" s="124">
        <f>'Raw Data'!C73/'Raw Data'!I$23*100</f>
        <v>12.896861596679935</v>
      </c>
      <c r="S73" s="157">
        <f t="shared" si="7"/>
        <v>0.11203268350280551</v>
      </c>
      <c r="T73" s="157">
        <f t="shared" si="8"/>
        <v>2.4587501772320719E-3</v>
      </c>
      <c r="U73" s="129">
        <f t="shared" si="9"/>
        <v>6.204990308289958E-2</v>
      </c>
      <c r="V73" s="129">
        <f t="shared" si="10"/>
        <v>3.6265870671564215</v>
      </c>
      <c r="W73" s="129">
        <f t="shared" si="11"/>
        <v>3.8677194052436996E-3</v>
      </c>
      <c r="X73" s="162">
        <f t="shared" si="12"/>
        <v>8.9229912607866275</v>
      </c>
      <c r="AS73" s="23"/>
      <c r="AT73" s="23"/>
    </row>
    <row r="74" spans="1:46" x14ac:dyDescent="0.2">
      <c r="A74" s="124">
        <f>'Raw Data'!A74</f>
        <v>228.42047119140625</v>
      </c>
      <c r="B74" s="44">
        <f>'Raw Data'!E74</f>
        <v>0.58343916039208032</v>
      </c>
      <c r="C74" s="44">
        <f t="shared" si="1"/>
        <v>0.41656083960791968</v>
      </c>
      <c r="D74" s="54">
        <f t="shared" si="2"/>
        <v>8.2484963338342876E-3</v>
      </c>
      <c r="E74" s="42">
        <f>(2*Table!$AC$16*0.147)/A74</f>
        <v>0.47819828308122569</v>
      </c>
      <c r="F74" s="42">
        <f t="shared" si="3"/>
        <v>0.95639656616245139</v>
      </c>
      <c r="G74" s="124">
        <f>IF((('Raw Data'!C74)/('Raw Data'!C$136)*100)&lt;0,0,('Raw Data'!C74)/('Raw Data'!C$136)*100)</f>
        <v>58.343916039208032</v>
      </c>
      <c r="H74" s="124">
        <f t="shared" si="4"/>
        <v>0.82484963338342965</v>
      </c>
      <c r="I74" s="105">
        <f t="shared" si="5"/>
        <v>4.0992091365019301E-2</v>
      </c>
      <c r="J74" s="42">
        <f>'Raw Data'!F74/I74</f>
        <v>0.20122165176654444</v>
      </c>
      <c r="K74" s="43">
        <f t="shared" si="6"/>
        <v>1.3972415653724948</v>
      </c>
      <c r="L74" s="124">
        <f>A74*Table!$AC$9/$AC$16</f>
        <v>43.036540966635641</v>
      </c>
      <c r="M74" s="124">
        <f>A74*Table!$AD$9/$AC$16</f>
        <v>14.755385474275077</v>
      </c>
      <c r="N74" s="124">
        <f>ABS(A74*Table!$AE$9/$AC$16)</f>
        <v>18.635368884058085</v>
      </c>
      <c r="O74" s="124">
        <f>($L74*(Table!$AC$10/Table!$AC$9)/(Table!$AC$12-Table!$AC$14))</f>
        <v>92.313472686906152</v>
      </c>
      <c r="P74" s="124">
        <f>$N74*(Table!$AE$10/Table!$AE$9)/(Table!$AC$12-Table!$AC$13)</f>
        <v>152.99974453249658</v>
      </c>
      <c r="Q74" s="124">
        <f>'Raw Data'!C74</f>
        <v>0.67279266126271109</v>
      </c>
      <c r="R74" s="124">
        <f>'Raw Data'!C74/'Raw Data'!I$23*100</f>
        <v>13.081808471247788</v>
      </c>
      <c r="S74" s="157">
        <f t="shared" si="7"/>
        <v>0.11519981277484316</v>
      </c>
      <c r="T74" s="157">
        <f t="shared" si="8"/>
        <v>2.0906227233498109E-3</v>
      </c>
      <c r="U74" s="129">
        <f t="shared" si="9"/>
        <v>5.727073586274941E-2</v>
      </c>
      <c r="V74" s="129">
        <f t="shared" si="10"/>
        <v>3.166920771079913</v>
      </c>
      <c r="W74" s="129">
        <f t="shared" si="11"/>
        <v>3.2928944586811016E-3</v>
      </c>
      <c r="X74" s="162">
        <f t="shared" si="12"/>
        <v>8.9262841552453089</v>
      </c>
      <c r="AS74" s="23"/>
      <c r="AT74" s="23"/>
    </row>
    <row r="75" spans="1:46" x14ac:dyDescent="0.2">
      <c r="A75" s="124">
        <f>'Raw Data'!A75</f>
        <v>250.49128723144531</v>
      </c>
      <c r="B75" s="44">
        <f>'Raw Data'!E75</f>
        <v>0.59194597714080188</v>
      </c>
      <c r="C75" s="44">
        <f t="shared" si="1"/>
        <v>0.40805402285919812</v>
      </c>
      <c r="D75" s="54">
        <f t="shared" si="2"/>
        <v>8.5068167487215574E-3</v>
      </c>
      <c r="E75" s="42">
        <f>(2*Table!$AC$16*0.147)/A75</f>
        <v>0.43606417752730076</v>
      </c>
      <c r="F75" s="42">
        <f t="shared" si="3"/>
        <v>0.87212835505460151</v>
      </c>
      <c r="G75" s="124">
        <f>IF((('Raw Data'!C75)/('Raw Data'!C$136)*100)&lt;0,0,('Raw Data'!C75)/('Raw Data'!C$136)*100)</f>
        <v>59.194597714080189</v>
      </c>
      <c r="H75" s="124">
        <f t="shared" si="4"/>
        <v>0.85068167487215618</v>
      </c>
      <c r="I75" s="105">
        <f t="shared" si="5"/>
        <v>4.0057601449828728E-2</v>
      </c>
      <c r="J75" s="42">
        <f>'Raw Data'!F75/I75</f>
        <v>0.21236460598810838</v>
      </c>
      <c r="K75" s="43">
        <f t="shared" si="6"/>
        <v>1.5322481231997545</v>
      </c>
      <c r="L75" s="124">
        <f>A75*Table!$AC$9/$AC$16</f>
        <v>47.194887955939798</v>
      </c>
      <c r="M75" s="124">
        <f>A75*Table!$AD$9/$AC$16</f>
        <v>16.181104442036503</v>
      </c>
      <c r="N75" s="124">
        <f>ABS(A75*Table!$AE$9/$AC$16)</f>
        <v>20.435985949302051</v>
      </c>
      <c r="O75" s="124">
        <f>($L75*(Table!$AC$10/Table!$AC$9)/(Table!$AC$12-Table!$AC$14))</f>
        <v>101.23313589862677</v>
      </c>
      <c r="P75" s="124">
        <f>$N75*(Table!$AE$10/Table!$AE$9)/(Table!$AC$12-Table!$AC$13)</f>
        <v>167.783135872759</v>
      </c>
      <c r="Q75" s="124">
        <f>'Raw Data'!C75</f>
        <v>0.6826022939849995</v>
      </c>
      <c r="R75" s="124">
        <f>'Raw Data'!C75/'Raw Data'!I$23*100</f>
        <v>13.272547377652346</v>
      </c>
      <c r="S75" s="157">
        <f t="shared" si="7"/>
        <v>0.11880755680800321</v>
      </c>
      <c r="T75" s="157">
        <f t="shared" si="8"/>
        <v>1.774922204290319E-3</v>
      </c>
      <c r="U75" s="129">
        <f t="shared" si="9"/>
        <v>5.2986064003850843E-2</v>
      </c>
      <c r="V75" s="129">
        <f t="shared" si="10"/>
        <v>2.7767083247801359</v>
      </c>
      <c r="W75" s="129">
        <f t="shared" si="11"/>
        <v>2.8239363265382183E-3</v>
      </c>
      <c r="X75" s="162">
        <f t="shared" si="12"/>
        <v>8.9291080915718464</v>
      </c>
      <c r="AS75" s="23"/>
      <c r="AT75" s="23"/>
    </row>
    <row r="76" spans="1:46" x14ac:dyDescent="0.2">
      <c r="A76" s="124">
        <f>'Raw Data'!A76</f>
        <v>272.59811401367187</v>
      </c>
      <c r="B76" s="44">
        <f>'Raw Data'!E76</f>
        <v>0.6000394191626035</v>
      </c>
      <c r="C76" s="44">
        <f t="shared" si="1"/>
        <v>0.3999605808373965</v>
      </c>
      <c r="D76" s="54">
        <f t="shared" si="2"/>
        <v>8.0934420218016223E-3</v>
      </c>
      <c r="E76" s="42">
        <f>(2*Table!$AC$16*0.147)/A76</f>
        <v>0.40070078085300587</v>
      </c>
      <c r="F76" s="42">
        <f t="shared" si="3"/>
        <v>0.80140156170601173</v>
      </c>
      <c r="G76" s="124">
        <f>IF((('Raw Data'!C76)/('Raw Data'!C$136)*100)&lt;0,0,('Raw Data'!C76)/('Raw Data'!C$136)*100)</f>
        <v>60.003941916260352</v>
      </c>
      <c r="H76" s="124">
        <f t="shared" si="4"/>
        <v>0.80934420218016356</v>
      </c>
      <c r="I76" s="105">
        <f t="shared" si="5"/>
        <v>3.6730222294565906E-2</v>
      </c>
      <c r="J76" s="42">
        <f>'Raw Data'!F76/I76</f>
        <v>0.22034829947106024</v>
      </c>
      <c r="K76" s="43">
        <f t="shared" si="6"/>
        <v>1.6674749577190373</v>
      </c>
      <c r="L76" s="124">
        <f>A76*Table!$AC$9/$AC$16</f>
        <v>51.360019703953654</v>
      </c>
      <c r="M76" s="124">
        <f>A76*Table!$AD$9/$AC$16</f>
        <v>17.609149612784112</v>
      </c>
      <c r="N76" s="124">
        <f>ABS(A76*Table!$AE$9/$AC$16)</f>
        <v>22.239540901246595</v>
      </c>
      <c r="O76" s="124">
        <f>($L76*(Table!$AC$10/Table!$AC$9)/(Table!$AC$12-Table!$AC$14))</f>
        <v>110.16735243233303</v>
      </c>
      <c r="P76" s="124">
        <f>$N76*(Table!$AE$10/Table!$AE$9)/(Table!$AC$12-Table!$AC$13)</f>
        <v>182.59064779348597</v>
      </c>
      <c r="Q76" s="124">
        <f>'Raw Data'!C76</f>
        <v>0.691935243787279</v>
      </c>
      <c r="R76" s="124">
        <f>'Raw Data'!C76/'Raw Data'!I$23*100</f>
        <v>13.454017641546198</v>
      </c>
      <c r="S76" s="157">
        <f t="shared" si="7"/>
        <v>0.11303429957180922</v>
      </c>
      <c r="T76" s="157">
        <f t="shared" si="8"/>
        <v>1.5213036434369442E-3</v>
      </c>
      <c r="U76" s="129">
        <f t="shared" si="9"/>
        <v>4.9354771547947783E-2</v>
      </c>
      <c r="V76" s="129">
        <f t="shared" si="10"/>
        <v>2.4625920980087486</v>
      </c>
      <c r="W76" s="129">
        <f t="shared" si="11"/>
        <v>2.2686141575289885E-3</v>
      </c>
      <c r="X76" s="162">
        <f t="shared" si="12"/>
        <v>8.9313767057293756</v>
      </c>
      <c r="AS76" s="23"/>
      <c r="AT76" s="23"/>
    </row>
    <row r="77" spans="1:46" x14ac:dyDescent="0.2">
      <c r="A77" s="124">
        <f>'Raw Data'!A77</f>
        <v>299.16232299804687</v>
      </c>
      <c r="B77" s="44">
        <f>'Raw Data'!E77</f>
        <v>0.60891220132558221</v>
      </c>
      <c r="C77" s="44">
        <f t="shared" si="1"/>
        <v>0.39108779867441779</v>
      </c>
      <c r="D77" s="54">
        <f t="shared" si="2"/>
        <v>8.8727821629787096E-3</v>
      </c>
      <c r="E77" s="42">
        <f>(2*Table!$AC$16*0.147)/A77</f>
        <v>0.36512043378219178</v>
      </c>
      <c r="F77" s="42">
        <f t="shared" si="3"/>
        <v>0.73024086756438356</v>
      </c>
      <c r="G77" s="124">
        <f>IF((('Raw Data'!C77)/('Raw Data'!C$136)*100)&lt;0,0,('Raw Data'!C77)/('Raw Data'!C$136)*100)</f>
        <v>60.891220132558225</v>
      </c>
      <c r="H77" s="124">
        <f t="shared" si="4"/>
        <v>0.88727821629787229</v>
      </c>
      <c r="I77" s="105">
        <f t="shared" si="5"/>
        <v>4.0384050048185627E-2</v>
      </c>
      <c r="J77" s="42">
        <f>'Raw Data'!F77/I77</f>
        <v>0.21971006257153114</v>
      </c>
      <c r="K77" s="43">
        <f t="shared" si="6"/>
        <v>1.8299674731692315</v>
      </c>
      <c r="L77" s="124">
        <f>A77*Table!$AC$9/$AC$16</f>
        <v>56.364963710239095</v>
      </c>
      <c r="M77" s="124">
        <f>A77*Table!$AD$9/$AC$16</f>
        <v>19.325130414939117</v>
      </c>
      <c r="N77" s="124">
        <f>ABS(A77*Table!$AE$9/$AC$16)</f>
        <v>24.406745228227525</v>
      </c>
      <c r="O77" s="124">
        <f>($L77*(Table!$AC$10/Table!$AC$9)/(Table!$AC$12-Table!$AC$14))</f>
        <v>120.90296806143094</v>
      </c>
      <c r="P77" s="124">
        <f>$N77*(Table!$AE$10/Table!$AE$9)/(Table!$AC$12-Table!$AC$13)</f>
        <v>200.38378676705682</v>
      </c>
      <c r="Q77" s="124">
        <f>'Raw Data'!C77</f>
        <v>0.70216688939746241</v>
      </c>
      <c r="R77" s="124">
        <f>'Raw Data'!C77/'Raw Data'!I$23*100</f>
        <v>13.652962184084597</v>
      </c>
      <c r="S77" s="157">
        <f t="shared" si="7"/>
        <v>0.12391868803704437</v>
      </c>
      <c r="T77" s="157">
        <f t="shared" si="8"/>
        <v>1.2904485329771065E-3</v>
      </c>
      <c r="U77" s="129">
        <f t="shared" si="9"/>
        <v>4.5637305016426592E-2</v>
      </c>
      <c r="V77" s="129">
        <f t="shared" si="10"/>
        <v>2.157163183557298</v>
      </c>
      <c r="W77" s="129">
        <f t="shared" si="11"/>
        <v>2.0649954410470336E-3</v>
      </c>
      <c r="X77" s="162">
        <f t="shared" si="12"/>
        <v>8.9334417011704232</v>
      </c>
      <c r="AS77" s="23"/>
      <c r="AT77" s="23"/>
    </row>
    <row r="78" spans="1:46" x14ac:dyDescent="0.2">
      <c r="A78" s="124">
        <f>'Raw Data'!A78</f>
        <v>326.7666015625</v>
      </c>
      <c r="B78" s="44">
        <f>'Raw Data'!E78</f>
        <v>0.61801358257434624</v>
      </c>
      <c r="C78" s="44">
        <f t="shared" si="1"/>
        <v>0.38198641742565376</v>
      </c>
      <c r="D78" s="54">
        <f t="shared" si="2"/>
        <v>9.1013812487640289E-3</v>
      </c>
      <c r="E78" s="42">
        <f>(2*Table!$AC$16*0.147)/A78</f>
        <v>0.33427613661258093</v>
      </c>
      <c r="F78" s="42">
        <f t="shared" si="3"/>
        <v>0.66855227322516186</v>
      </c>
      <c r="G78" s="124">
        <f>IF((('Raw Data'!C78)/('Raw Data'!C$136)*100)&lt;0,0,('Raw Data'!C78)/('Raw Data'!C$136)*100)</f>
        <v>61.801358257434622</v>
      </c>
      <c r="H78" s="124">
        <f t="shared" si="4"/>
        <v>0.91013812487639711</v>
      </c>
      <c r="I78" s="105">
        <f t="shared" si="5"/>
        <v>3.8330764525611294E-2</v>
      </c>
      <c r="J78" s="42">
        <f>'Raw Data'!F78/I78</f>
        <v>0.23744324856037766</v>
      </c>
      <c r="K78" s="43">
        <f t="shared" si="6"/>
        <v>1.9988220648404615</v>
      </c>
      <c r="L78" s="124">
        <f>A78*Table!$AC$9/$AC$16</f>
        <v>61.565866497529228</v>
      </c>
      <c r="M78" s="124">
        <f>A78*Table!$AD$9/$AC$16</f>
        <v>21.108297084867164</v>
      </c>
      <c r="N78" s="124">
        <f>ABS(A78*Table!$AE$9/$AC$16)</f>
        <v>26.658802196430795</v>
      </c>
      <c r="O78" s="124">
        <f>($L78*(Table!$AC$10/Table!$AC$9)/(Table!$AC$12-Table!$AC$14))</f>
        <v>132.05891569611589</v>
      </c>
      <c r="P78" s="124">
        <f>$N78*(Table!$AE$10/Table!$AE$9)/(Table!$AC$12-Table!$AC$13)</f>
        <v>218.87358125148432</v>
      </c>
      <c r="Q78" s="124">
        <f>'Raw Data'!C78</f>
        <v>0.71266214396249283</v>
      </c>
      <c r="R78" s="124">
        <f>'Raw Data'!C78/'Raw Data'!I$23*100</f>
        <v>13.857032350098351</v>
      </c>
      <c r="S78" s="157">
        <f t="shared" si="7"/>
        <v>0.12711133925699436</v>
      </c>
      <c r="T78" s="157">
        <f t="shared" si="8"/>
        <v>1.0919645566918046E-3</v>
      </c>
      <c r="U78" s="129">
        <f t="shared" si="9"/>
        <v>4.2406513651756857E-2</v>
      </c>
      <c r="V78" s="129">
        <f t="shared" si="10"/>
        <v>1.9052912397926227</v>
      </c>
      <c r="W78" s="129">
        <f t="shared" si="11"/>
        <v>1.7754361397245072E-3</v>
      </c>
      <c r="X78" s="162">
        <f t="shared" si="12"/>
        <v>8.935217137310147</v>
      </c>
      <c r="AS78" s="23"/>
      <c r="AT78" s="23"/>
    </row>
    <row r="79" spans="1:46" x14ac:dyDescent="0.2">
      <c r="A79" s="124">
        <f>'Raw Data'!A79</f>
        <v>357.83120727539062</v>
      </c>
      <c r="B79" s="44">
        <f>'Raw Data'!E79</f>
        <v>0.62734080454888597</v>
      </c>
      <c r="C79" s="44">
        <f t="shared" si="1"/>
        <v>0.37265919545111403</v>
      </c>
      <c r="D79" s="54">
        <f t="shared" si="2"/>
        <v>9.3272219745397233E-3</v>
      </c>
      <c r="E79" s="42">
        <f>(2*Table!$AC$16*0.147)/A79</f>
        <v>0.30525643075135783</v>
      </c>
      <c r="F79" s="42">
        <f t="shared" si="3"/>
        <v>0.61051286150271566</v>
      </c>
      <c r="G79" s="124">
        <f>IF((('Raw Data'!C79)/('Raw Data'!C$136)*100)&lt;0,0,('Raw Data'!C79)/('Raw Data'!C$136)*100)</f>
        <v>62.734080454888598</v>
      </c>
      <c r="H79" s="124">
        <f t="shared" si="4"/>
        <v>0.93272219745397678</v>
      </c>
      <c r="I79" s="105">
        <f t="shared" si="5"/>
        <v>3.9440552304422727E-2</v>
      </c>
      <c r="J79" s="42">
        <f>'Raw Data'!F79/I79</f>
        <v>0.2364881176751118</v>
      </c>
      <c r="K79" s="43">
        <f t="shared" si="6"/>
        <v>2.1888433798634366</v>
      </c>
      <c r="L79" s="124">
        <f>A79*Table!$AC$9/$AC$16</f>
        <v>67.418727098867038</v>
      </c>
      <c r="M79" s="124">
        <f>A79*Table!$AD$9/$AC$16</f>
        <v>23.114992148182985</v>
      </c>
      <c r="N79" s="124">
        <f>ABS(A79*Table!$AE$9/$AC$16)</f>
        <v>29.193165179214603</v>
      </c>
      <c r="O79" s="124">
        <f>($L79*(Table!$AC$10/Table!$AC$9)/(Table!$AC$12-Table!$AC$14))</f>
        <v>144.61331424038406</v>
      </c>
      <c r="P79" s="124">
        <f>$N79*(Table!$AE$10/Table!$AE$9)/(Table!$AC$12-Table!$AC$13)</f>
        <v>239.68115910685219</v>
      </c>
      <c r="Q79" s="124">
        <f>'Raw Data'!C79</f>
        <v>0.72341782668050159</v>
      </c>
      <c r="R79" s="124">
        <f>'Raw Data'!C79/'Raw Data'!I$23*100</f>
        <v>14.066166291943711</v>
      </c>
      <c r="S79" s="157">
        <f t="shared" si="7"/>
        <v>0.13026546678198059</v>
      </c>
      <c r="T79" s="157">
        <f t="shared" si="8"/>
        <v>9.2233975513000832E-4</v>
      </c>
      <c r="U79" s="129">
        <f t="shared" si="9"/>
        <v>3.9309501256323466E-2</v>
      </c>
      <c r="V79" s="129">
        <f t="shared" si="10"/>
        <v>1.6759776591340916</v>
      </c>
      <c r="W79" s="129">
        <f t="shared" si="11"/>
        <v>1.5172912621067326E-3</v>
      </c>
      <c r="X79" s="162">
        <f t="shared" si="12"/>
        <v>8.9367344285722545</v>
      </c>
      <c r="AS79" s="23"/>
      <c r="AT79" s="23"/>
    </row>
    <row r="80" spans="1:46" x14ac:dyDescent="0.2">
      <c r="A80" s="124">
        <f>'Raw Data'!A80</f>
        <v>392.57015991210937</v>
      </c>
      <c r="B80" s="44">
        <f>'Raw Data'!E80</f>
        <v>0.63730510424711417</v>
      </c>
      <c r="C80" s="44">
        <f t="shared" si="1"/>
        <v>0.36269489575288583</v>
      </c>
      <c r="D80" s="54">
        <f t="shared" si="2"/>
        <v>9.9642996982282073E-3</v>
      </c>
      <c r="E80" s="42">
        <f>(2*Table!$AC$16*0.147)/A80</f>
        <v>0.27824396324160267</v>
      </c>
      <c r="F80" s="42">
        <f t="shared" si="3"/>
        <v>0.55648792648320533</v>
      </c>
      <c r="G80" s="124">
        <f>IF((('Raw Data'!C80)/('Raw Data'!C$136)*100)&lt;0,0,('Raw Data'!C80)/('Raw Data'!C$136)*100)</f>
        <v>63.730510424711419</v>
      </c>
      <c r="H80" s="124">
        <f t="shared" si="4"/>
        <v>0.99642996982282028</v>
      </c>
      <c r="I80" s="105">
        <f t="shared" si="5"/>
        <v>4.0239071181776165E-2</v>
      </c>
      <c r="J80" s="42">
        <f>'Raw Data'!F80/I80</f>
        <v>0.24762747761287615</v>
      </c>
      <c r="K80" s="43">
        <f t="shared" si="6"/>
        <v>2.4013405711543894</v>
      </c>
      <c r="L80" s="124">
        <f>A80*Table!$AC$9/$AC$16</f>
        <v>73.963868830211169</v>
      </c>
      <c r="M80" s="124">
        <f>A80*Table!$AD$9/$AC$16</f>
        <v>25.359040741786686</v>
      </c>
      <c r="N80" s="124">
        <f>ABS(A80*Table!$AE$9/$AC$16)</f>
        <v>32.027294684571444</v>
      </c>
      <c r="O80" s="124">
        <f>($L80*(Table!$AC$10/Table!$AC$9)/(Table!$AC$12-Table!$AC$14))</f>
        <v>158.65265729346027</v>
      </c>
      <c r="P80" s="124">
        <f>$N80*(Table!$AE$10/Table!$AE$9)/(Table!$AC$12-Table!$AC$13)</f>
        <v>262.94987425756517</v>
      </c>
      <c r="Q80" s="124">
        <f>'Raw Data'!C80</f>
        <v>0.73490815535004961</v>
      </c>
      <c r="R80" s="124">
        <f>'Raw Data'!C80/'Raw Data'!I$23*100</f>
        <v>14.289584720207483</v>
      </c>
      <c r="S80" s="157">
        <f t="shared" si="7"/>
        <v>0.13916299567956827</v>
      </c>
      <c r="T80" s="157">
        <f t="shared" si="8"/>
        <v>7.7178111648923409E-4</v>
      </c>
      <c r="U80" s="129">
        <f t="shared" si="9"/>
        <v>3.6400078710533447E-2</v>
      </c>
      <c r="V80" s="129">
        <f t="shared" si="10"/>
        <v>1.4716242085774924</v>
      </c>
      <c r="W80" s="129">
        <f t="shared" si="11"/>
        <v>1.3467447256612969E-3</v>
      </c>
      <c r="X80" s="162">
        <f t="shared" si="12"/>
        <v>8.9380811732979151</v>
      </c>
      <c r="AS80" s="23"/>
      <c r="AT80" s="23"/>
    </row>
    <row r="81" spans="1:46" x14ac:dyDescent="0.2">
      <c r="A81" s="124">
        <f>'Raw Data'!A81</f>
        <v>428.9744873046875</v>
      </c>
      <c r="B81" s="44">
        <f>'Raw Data'!E81</f>
        <v>0.64697777633334053</v>
      </c>
      <c r="C81" s="44">
        <f t="shared" si="1"/>
        <v>0.35302222366665947</v>
      </c>
      <c r="D81" s="54">
        <f t="shared" si="2"/>
        <v>9.6726720862263527E-3</v>
      </c>
      <c r="E81" s="42">
        <f>(2*Table!$AC$16*0.147)/A81</f>
        <v>0.25463117359413523</v>
      </c>
      <c r="F81" s="42">
        <f t="shared" si="3"/>
        <v>0.50926234718827046</v>
      </c>
      <c r="G81" s="124">
        <f>IF((('Raw Data'!C81)/('Raw Data'!C$136)*100)&lt;0,0,('Raw Data'!C81)/('Raw Data'!C$136)*100)</f>
        <v>64.697777633334056</v>
      </c>
      <c r="H81" s="124">
        <f t="shared" si="4"/>
        <v>0.96726720862263704</v>
      </c>
      <c r="I81" s="105">
        <f t="shared" si="5"/>
        <v>3.8514178981011393E-2</v>
      </c>
      <c r="J81" s="42">
        <f>'Raw Data'!F81/I81</f>
        <v>0.25114574274049201</v>
      </c>
      <c r="K81" s="43">
        <f t="shared" si="6"/>
        <v>2.6240248127507373</v>
      </c>
      <c r="L81" s="124">
        <f>A81*Table!$AC$9/$AC$16</f>
        <v>80.822782652697185</v>
      </c>
      <c r="M81" s="124">
        <f>A81*Table!$AD$9/$AC$16</f>
        <v>27.710668338067606</v>
      </c>
      <c r="N81" s="124">
        <f>ABS(A81*Table!$AE$9/$AC$16)</f>
        <v>34.997291490892003</v>
      </c>
      <c r="O81" s="124">
        <f>($L81*(Table!$AC$10/Table!$AC$9)/(Table!$AC$12-Table!$AC$14))</f>
        <v>173.36504215507762</v>
      </c>
      <c r="P81" s="124">
        <f>$N81*(Table!$AE$10/Table!$AE$9)/(Table!$AC$12-Table!$AC$13)</f>
        <v>287.33408449008203</v>
      </c>
      <c r="Q81" s="124">
        <f>'Raw Data'!C81</f>
        <v>0.74606219374205696</v>
      </c>
      <c r="R81" s="124">
        <f>'Raw Data'!C81/'Raw Data'!I$23*100</f>
        <v>14.50646430633633</v>
      </c>
      <c r="S81" s="157">
        <f t="shared" si="7"/>
        <v>0.13509007802974354</v>
      </c>
      <c r="T81" s="157">
        <f t="shared" si="8"/>
        <v>6.493823602338189E-4</v>
      </c>
      <c r="U81" s="129">
        <f t="shared" si="9"/>
        <v>3.3816613191806975E-2</v>
      </c>
      <c r="V81" s="129">
        <f t="shared" si="10"/>
        <v>1.299367235504141</v>
      </c>
      <c r="W81" s="129">
        <f t="shared" si="11"/>
        <v>1.0948550073410258E-3</v>
      </c>
      <c r="X81" s="162">
        <f t="shared" si="12"/>
        <v>8.9391760283052566</v>
      </c>
      <c r="AS81" s="23"/>
      <c r="AT81" s="23"/>
    </row>
    <row r="82" spans="1:46" x14ac:dyDescent="0.2">
      <c r="A82" s="124">
        <f>'Raw Data'!A82</f>
        <v>468.98202514648437</v>
      </c>
      <c r="B82" s="44">
        <f>'Raw Data'!E82</f>
        <v>0.6569262154615142</v>
      </c>
      <c r="C82" s="44">
        <f t="shared" si="1"/>
        <v>0.3430737845384858</v>
      </c>
      <c r="D82" s="54">
        <f t="shared" si="2"/>
        <v>9.9484391281736695E-3</v>
      </c>
      <c r="E82" s="42">
        <f>(2*Table!$AC$16*0.147)/A82</f>
        <v>0.23290930416835801</v>
      </c>
      <c r="F82" s="42">
        <f t="shared" si="3"/>
        <v>0.46581860833671601</v>
      </c>
      <c r="G82" s="124">
        <f>IF((('Raw Data'!C82)/('Raw Data'!C$136)*100)&lt;0,0,('Raw Data'!C82)/('Raw Data'!C$136)*100)</f>
        <v>65.692621546151415</v>
      </c>
      <c r="H82" s="124">
        <f t="shared" si="4"/>
        <v>0.99484391281735896</v>
      </c>
      <c r="I82" s="105">
        <f t="shared" si="5"/>
        <v>3.8724733805535871E-2</v>
      </c>
      <c r="J82" s="42">
        <f>'Raw Data'!F82/I82</f>
        <v>0.25690142063033361</v>
      </c>
      <c r="K82" s="43">
        <f t="shared" si="6"/>
        <v>2.8687497908107358</v>
      </c>
      <c r="L82" s="124">
        <f>A82*Table!$AC$9/$AC$16</f>
        <v>88.360574831840069</v>
      </c>
      <c r="M82" s="124">
        <f>A82*Table!$AD$9/$AC$16</f>
        <v>30.295054228059453</v>
      </c>
      <c r="N82" s="124">
        <f>ABS(A82*Table!$AE$9/$AC$16)</f>
        <v>38.261251248684708</v>
      </c>
      <c r="O82" s="124">
        <f>($L82*(Table!$AC$10/Table!$AC$9)/(Table!$AC$12-Table!$AC$14))</f>
        <v>189.53362254791952</v>
      </c>
      <c r="P82" s="124">
        <f>$N82*(Table!$AE$10/Table!$AE$9)/(Table!$AC$12-Table!$AC$13)</f>
        <v>314.13178365094171</v>
      </c>
      <c r="Q82" s="124">
        <f>'Raw Data'!C82</f>
        <v>0.75753423280086141</v>
      </c>
      <c r="R82" s="124">
        <f>'Raw Data'!C82/'Raw Data'!I$23*100</f>
        <v>14.729527110648569</v>
      </c>
      <c r="S82" s="157">
        <f t="shared" si="7"/>
        <v>0.13894148443353785</v>
      </c>
      <c r="T82" s="157">
        <f t="shared" si="8"/>
        <v>5.4405625643572098E-4</v>
      </c>
      <c r="U82" s="129">
        <f t="shared" si="9"/>
        <v>3.1407444893112625E-2</v>
      </c>
      <c r="V82" s="129">
        <f t="shared" si="10"/>
        <v>1.1467137846082269</v>
      </c>
      <c r="W82" s="129">
        <f t="shared" si="11"/>
        <v>9.4214039157827561E-4</v>
      </c>
      <c r="X82" s="162">
        <f t="shared" si="12"/>
        <v>8.9401181686968343</v>
      </c>
      <c r="AS82" s="23"/>
      <c r="AT82" s="23"/>
    </row>
    <row r="83" spans="1:46" x14ac:dyDescent="0.2">
      <c r="A83" s="124">
        <f>'Raw Data'!A83</f>
        <v>513.66796875</v>
      </c>
      <c r="B83" s="44">
        <f>'Raw Data'!E83</f>
        <v>0.66661640313380077</v>
      </c>
      <c r="C83" s="44">
        <f t="shared" si="1"/>
        <v>0.33338359686619923</v>
      </c>
      <c r="D83" s="54">
        <f t="shared" si="2"/>
        <v>9.6901876722865765E-3</v>
      </c>
      <c r="E83" s="42">
        <f>(2*Table!$AC$16*0.147)/A83</f>
        <v>0.21264763191316871</v>
      </c>
      <c r="F83" s="42">
        <f t="shared" si="3"/>
        <v>0.42529526382633742</v>
      </c>
      <c r="G83" s="124">
        <f>IF((('Raw Data'!C83)/('Raw Data'!C$136)*100)&lt;0,0,('Raw Data'!C83)/('Raw Data'!C$136)*100)</f>
        <v>66.661640313380076</v>
      </c>
      <c r="H83" s="124">
        <f t="shared" si="4"/>
        <v>0.9690187672286612</v>
      </c>
      <c r="I83" s="105">
        <f t="shared" si="5"/>
        <v>3.952628721844742E-2</v>
      </c>
      <c r="J83" s="42">
        <f>'Raw Data'!F83/I83</f>
        <v>0.24515805440395735</v>
      </c>
      <c r="K83" s="43">
        <f t="shared" si="6"/>
        <v>3.1420924446677261</v>
      </c>
      <c r="L83" s="124">
        <f>A83*Table!$AC$9/$AC$16</f>
        <v>96.779822163284251</v>
      </c>
      <c r="M83" s="124">
        <f>A83*Table!$AD$9/$AC$16</f>
        <v>33.181653313126034</v>
      </c>
      <c r="N83" s="124">
        <f>ABS(A83*Table!$AE$9/$AC$16)</f>
        <v>41.906892283572205</v>
      </c>
      <c r="O83" s="124">
        <f>($L83*(Table!$AC$10/Table!$AC$9)/(Table!$AC$12-Table!$AC$14))</f>
        <v>207.59292613317086</v>
      </c>
      <c r="P83" s="124">
        <f>$N83*(Table!$AE$10/Table!$AE$9)/(Table!$AC$12-Table!$AC$13)</f>
        <v>344.06315503753854</v>
      </c>
      <c r="Q83" s="124">
        <f>'Raw Data'!C83</f>
        <v>0.76870846928473335</v>
      </c>
      <c r="R83" s="124">
        <f>'Raw Data'!C83/'Raw Data'!I$23*100</f>
        <v>14.946799429315199</v>
      </c>
      <c r="S83" s="157">
        <f t="shared" si="7"/>
        <v>0.13533470349275098</v>
      </c>
      <c r="T83" s="157">
        <f t="shared" si="8"/>
        <v>4.5853763606973352E-4</v>
      </c>
      <c r="U83" s="129">
        <f t="shared" si="9"/>
        <v>2.9098173019602363E-2</v>
      </c>
      <c r="V83" s="129">
        <f t="shared" si="10"/>
        <v>1.0077895051275976</v>
      </c>
      <c r="W83" s="129">
        <f t="shared" si="11"/>
        <v>7.6496275446834641E-4</v>
      </c>
      <c r="X83" s="162">
        <f t="shared" si="12"/>
        <v>8.9408831314513026</v>
      </c>
      <c r="AS83" s="23"/>
      <c r="AT83" s="23"/>
    </row>
    <row r="84" spans="1:46" x14ac:dyDescent="0.2">
      <c r="A84" s="124">
        <f>'Raw Data'!A84</f>
        <v>562.13568115234375</v>
      </c>
      <c r="B84" s="44">
        <f>'Raw Data'!E84</f>
        <v>0.67678116664571752</v>
      </c>
      <c r="C84" s="44">
        <f t="shared" si="1"/>
        <v>0.32321883335428248</v>
      </c>
      <c r="D84" s="54">
        <f t="shared" si="2"/>
        <v>1.0164763511916752E-2</v>
      </c>
      <c r="E84" s="42">
        <f>(2*Table!$AC$16*0.147)/A84</f>
        <v>0.19431301162100165</v>
      </c>
      <c r="F84" s="42">
        <f t="shared" si="3"/>
        <v>0.38862602324200329</v>
      </c>
      <c r="G84" s="124">
        <f>IF((('Raw Data'!C84)/('Raw Data'!C$136)*100)&lt;0,0,('Raw Data'!C84)/('Raw Data'!C$136)*100)</f>
        <v>67.678116664571746</v>
      </c>
      <c r="H84" s="124">
        <f t="shared" si="4"/>
        <v>1.0164763511916703</v>
      </c>
      <c r="I84" s="105">
        <f t="shared" si="5"/>
        <v>3.9158667811589831E-2</v>
      </c>
      <c r="J84" s="42">
        <f>'Raw Data'!F84/I84</f>
        <v>0.25957888968092724</v>
      </c>
      <c r="K84" s="43">
        <f t="shared" si="6"/>
        <v>3.4385680713655078</v>
      </c>
      <c r="L84" s="124">
        <f>A84*Table!$AC$9/$AC$16</f>
        <v>105.91158990495354</v>
      </c>
      <c r="M84" s="124">
        <f>A84*Table!$AD$9/$AC$16</f>
        <v>36.312545110269788</v>
      </c>
      <c r="N84" s="124">
        <f>ABS(A84*Table!$AE$9/$AC$16)</f>
        <v>45.861063706444639</v>
      </c>
      <c r="O84" s="124">
        <f>($L84*(Table!$AC$10/Table!$AC$9)/(Table!$AC$12-Table!$AC$14))</f>
        <v>227.18058752671291</v>
      </c>
      <c r="P84" s="124">
        <f>$N84*(Table!$AE$10/Table!$AE$9)/(Table!$AC$12-Table!$AC$13)</f>
        <v>376.5276166374764</v>
      </c>
      <c r="Q84" s="124">
        <f>'Raw Data'!C84</f>
        <v>0.78042996273007015</v>
      </c>
      <c r="R84" s="124">
        <f>'Raw Data'!C84/'Raw Data'!I$23*100</f>
        <v>15.174712635088126</v>
      </c>
      <c r="S84" s="157">
        <f t="shared" si="7"/>
        <v>0.14196270521090737</v>
      </c>
      <c r="T84" s="157">
        <f t="shared" si="8"/>
        <v>3.8363304435151679E-4</v>
      </c>
      <c r="U84" s="129">
        <f t="shared" si="9"/>
        <v>2.6994750811727329E-2</v>
      </c>
      <c r="V84" s="129">
        <f t="shared" si="10"/>
        <v>0.88770002199136044</v>
      </c>
      <c r="W84" s="129">
        <f t="shared" si="11"/>
        <v>6.7002043014611481E-4</v>
      </c>
      <c r="X84" s="162">
        <f t="shared" si="12"/>
        <v>8.9415531518814486</v>
      </c>
      <c r="AS84" s="23"/>
      <c r="AT84" s="23"/>
    </row>
    <row r="85" spans="1:46" x14ac:dyDescent="0.2">
      <c r="A85" s="124">
        <f>'Raw Data'!A85</f>
        <v>613.5841064453125</v>
      </c>
      <c r="B85" s="44">
        <f>'Raw Data'!E85</f>
        <v>0.68689248693245075</v>
      </c>
      <c r="C85" s="44">
        <f t="shared" si="1"/>
        <v>0.31310751306754925</v>
      </c>
      <c r="D85" s="54">
        <f t="shared" si="2"/>
        <v>1.0111320286733227E-2</v>
      </c>
      <c r="E85" s="42">
        <f>(2*Table!$AC$16*0.147)/A85</f>
        <v>0.17802005625136008</v>
      </c>
      <c r="F85" s="42">
        <f t="shared" si="3"/>
        <v>0.35604011250272016</v>
      </c>
      <c r="G85" s="124">
        <f>IF((('Raw Data'!C85)/('Raw Data'!C$136)*100)&lt;0,0,('Raw Data'!C85)/('Raw Data'!C$136)*100)</f>
        <v>68.689248693245077</v>
      </c>
      <c r="H85" s="124">
        <f t="shared" si="4"/>
        <v>1.0111320286733303</v>
      </c>
      <c r="I85" s="105">
        <f t="shared" si="5"/>
        <v>3.803294894431597E-2</v>
      </c>
      <c r="J85" s="42">
        <f>'Raw Data'!F85/I85</f>
        <v>0.26585685747211474</v>
      </c>
      <c r="K85" s="43">
        <f t="shared" si="6"/>
        <v>3.7532766345575541</v>
      </c>
      <c r="L85" s="124">
        <f>A85*Table!$AC$9/$AC$16</f>
        <v>115.60495167433004</v>
      </c>
      <c r="M85" s="124">
        <f>A85*Table!$AD$9/$AC$16</f>
        <v>39.635983431198873</v>
      </c>
      <c r="N85" s="124">
        <f>ABS(A85*Table!$AE$9/$AC$16)</f>
        <v>50.0584124766211</v>
      </c>
      <c r="O85" s="124">
        <f>($L85*(Table!$AC$10/Table!$AC$9)/(Table!$AC$12-Table!$AC$14))</f>
        <v>247.9728693143073</v>
      </c>
      <c r="P85" s="124">
        <f>$N85*(Table!$AE$10/Table!$AE$9)/(Table!$AC$12-Table!$AC$13)</f>
        <v>410.98860818243912</v>
      </c>
      <c r="Q85" s="124">
        <f>'Raw Data'!C85</f>
        <v>0.79208982813920603</v>
      </c>
      <c r="R85" s="124">
        <f>'Raw Data'!C85/'Raw Data'!I$23*100</f>
        <v>15.401427542763496</v>
      </c>
      <c r="S85" s="157">
        <f t="shared" si="7"/>
        <v>0.14121630862102563</v>
      </c>
      <c r="T85" s="157">
        <f t="shared" si="8"/>
        <v>3.210937276916237E-4</v>
      </c>
      <c r="U85" s="129">
        <f t="shared" si="9"/>
        <v>2.5100760239682308E-2</v>
      </c>
      <c r="V85" s="129">
        <f t="shared" si="10"/>
        <v>0.78495254513488033</v>
      </c>
      <c r="W85" s="129">
        <f t="shared" si="11"/>
        <v>5.5941323339945355E-4</v>
      </c>
      <c r="X85" s="162">
        <f t="shared" si="12"/>
        <v>8.9421125651148472</v>
      </c>
      <c r="AS85" s="23"/>
      <c r="AT85" s="23"/>
    </row>
    <row r="86" spans="1:46" x14ac:dyDescent="0.2">
      <c r="A86" s="124">
        <f>'Raw Data'!A86</f>
        <v>671.5364990234375</v>
      </c>
      <c r="B86" s="44">
        <f>'Raw Data'!E86</f>
        <v>0.69727895363012904</v>
      </c>
      <c r="C86" s="44">
        <f t="shared" si="1"/>
        <v>0.30272104636987096</v>
      </c>
      <c r="D86" s="54">
        <f t="shared" si="2"/>
        <v>1.0386466697678287E-2</v>
      </c>
      <c r="E86" s="42">
        <f>(2*Table!$AC$16*0.147)/A86</f>
        <v>0.16265724544113389</v>
      </c>
      <c r="F86" s="42">
        <f t="shared" si="3"/>
        <v>0.32531449088226777</v>
      </c>
      <c r="G86" s="124">
        <f>IF((('Raw Data'!C86)/('Raw Data'!C$136)*100)&lt;0,0,('Raw Data'!C86)/('Raw Data'!C$136)*100)</f>
        <v>69.727895363012905</v>
      </c>
      <c r="H86" s="124">
        <f t="shared" si="4"/>
        <v>1.0386466697678287</v>
      </c>
      <c r="I86" s="105">
        <f t="shared" si="5"/>
        <v>3.9195520569913933E-2</v>
      </c>
      <c r="J86" s="42">
        <f>'Raw Data'!F86/I86</f>
        <v>0.26499116599693356</v>
      </c>
      <c r="K86" s="43">
        <f t="shared" si="6"/>
        <v>4.10776978178116</v>
      </c>
      <c r="L86" s="124">
        <f>A86*Table!$AC$9/$AC$16</f>
        <v>126.52372136381688</v>
      </c>
      <c r="M86" s="124">
        <f>A86*Table!$AD$9/$AC$16</f>
        <v>43.379561610451503</v>
      </c>
      <c r="N86" s="124">
        <f>ABS(A86*Table!$AE$9/$AC$16)</f>
        <v>54.786378441204661</v>
      </c>
      <c r="O86" s="124">
        <f>($L86*(Table!$AC$10/Table!$AC$9)/(Table!$AC$12-Table!$AC$14))</f>
        <v>271.39365371904097</v>
      </c>
      <c r="P86" s="124">
        <f>$N86*(Table!$AE$10/Table!$AE$9)/(Table!$AC$12-Table!$AC$13)</f>
        <v>449.80606273567037</v>
      </c>
      <c r="Q86" s="124">
        <f>'Raw Data'!C86</f>
        <v>0.80406697853471865</v>
      </c>
      <c r="R86" s="124">
        <f>'Raw Data'!C86/'Raw Data'!I$23*100</f>
        <v>15.634311752902413</v>
      </c>
      <c r="S86" s="157">
        <f t="shared" si="7"/>
        <v>0.14505904719345181</v>
      </c>
      <c r="T86" s="157">
        <f t="shared" si="8"/>
        <v>2.6746196684024337E-4</v>
      </c>
      <c r="U86" s="129">
        <f t="shared" si="9"/>
        <v>2.3281402836090304E-2</v>
      </c>
      <c r="V86" s="129">
        <f t="shared" si="10"/>
        <v>0.69117076580365877</v>
      </c>
      <c r="W86" s="129">
        <f t="shared" si="11"/>
        <v>4.7973528258841796E-4</v>
      </c>
      <c r="X86" s="162">
        <f t="shared" si="12"/>
        <v>8.9425923003974361</v>
      </c>
      <c r="AS86" s="23"/>
      <c r="AT86" s="23"/>
    </row>
    <row r="87" spans="1:46" x14ac:dyDescent="0.2">
      <c r="A87" s="124">
        <f>'Raw Data'!A87</f>
        <v>735.729736328125</v>
      </c>
      <c r="B87" s="44">
        <f>'Raw Data'!E87</f>
        <v>0.7076139769136307</v>
      </c>
      <c r="C87" s="44">
        <f t="shared" si="1"/>
        <v>0.2923860230863693</v>
      </c>
      <c r="D87" s="54">
        <f t="shared" si="2"/>
        <v>1.0335023283501665E-2</v>
      </c>
      <c r="E87" s="42">
        <f>(2*Table!$AC$16*0.147)/A87</f>
        <v>0.14846521997259587</v>
      </c>
      <c r="F87" s="42">
        <f t="shared" si="3"/>
        <v>0.29693043994519175</v>
      </c>
      <c r="G87" s="124">
        <f>IF((('Raw Data'!C87)/('Raw Data'!C$136)*100)&lt;0,0,('Raw Data'!C87)/('Raw Data'!C$136)*100)</f>
        <v>70.761397691363072</v>
      </c>
      <c r="H87" s="124">
        <f t="shared" si="4"/>
        <v>1.033502328350167</v>
      </c>
      <c r="I87" s="105">
        <f t="shared" si="5"/>
        <v>3.9648687270082195E-2</v>
      </c>
      <c r="J87" s="42">
        <f>'Raw Data'!F87/I87</f>
        <v>0.26066495501101217</v>
      </c>
      <c r="K87" s="43">
        <f t="shared" si="6"/>
        <v>4.5004379997832604</v>
      </c>
      <c r="L87" s="124">
        <f>A87*Table!$AC$9/$AC$16</f>
        <v>138.61832423646905</v>
      </c>
      <c r="M87" s="124">
        <f>A87*Table!$AD$9/$AC$16</f>
        <v>47.526282595360819</v>
      </c>
      <c r="N87" s="124">
        <f>ABS(A87*Table!$AE$9/$AC$16)</f>
        <v>60.023495109405182</v>
      </c>
      <c r="O87" s="124">
        <f>($L87*(Table!$AC$10/Table!$AC$9)/(Table!$AC$12-Table!$AC$14))</f>
        <v>297.33660282382897</v>
      </c>
      <c r="P87" s="124">
        <f>$N87*(Table!$AE$10/Table!$AE$9)/(Table!$AC$12-Table!$AC$13)</f>
        <v>492.80373653042017</v>
      </c>
      <c r="Q87" s="124">
        <f>'Raw Data'!C87</f>
        <v>0.81598480697538478</v>
      </c>
      <c r="R87" s="124">
        <f>'Raw Data'!C87/'Raw Data'!I$23*100</f>
        <v>15.866042504485486</v>
      </c>
      <c r="S87" s="157">
        <f t="shared" si="7"/>
        <v>0.14434058028241775</v>
      </c>
      <c r="T87" s="157">
        <f t="shared" si="8"/>
        <v>2.2300208461245585E-4</v>
      </c>
      <c r="U87" s="129">
        <f t="shared" si="9"/>
        <v>2.1565041782420843E-2</v>
      </c>
      <c r="V87" s="129">
        <f t="shared" si="10"/>
        <v>0.6072180315928184</v>
      </c>
      <c r="W87" s="129">
        <f t="shared" si="11"/>
        <v>3.9769296823015778E-4</v>
      </c>
      <c r="X87" s="162">
        <f t="shared" si="12"/>
        <v>8.942989993365666</v>
      </c>
      <c r="AS87" s="23"/>
      <c r="AT87" s="23"/>
    </row>
    <row r="88" spans="1:46" x14ac:dyDescent="0.2">
      <c r="A88" s="124">
        <f>'Raw Data'!A88</f>
        <v>804.86199951171875</v>
      </c>
      <c r="B88" s="44">
        <f>'Raw Data'!E88</f>
        <v>0.71832599905142736</v>
      </c>
      <c r="C88" s="44">
        <f t="shared" si="1"/>
        <v>0.28167400094857264</v>
      </c>
      <c r="D88" s="54">
        <f t="shared" si="2"/>
        <v>1.0712022137796651E-2</v>
      </c>
      <c r="E88" s="42">
        <f>(2*Table!$AC$16*0.147)/A88</f>
        <v>0.1357130504491468</v>
      </c>
      <c r="F88" s="42">
        <f t="shared" si="3"/>
        <v>0.27142610089829361</v>
      </c>
      <c r="G88" s="124">
        <f>IF((('Raw Data'!C88)/('Raw Data'!C$136)*100)&lt;0,0,('Raw Data'!C88)/('Raw Data'!C$136)*100)</f>
        <v>71.832599905142729</v>
      </c>
      <c r="H88" s="124">
        <f t="shared" si="4"/>
        <v>1.0712022137796566</v>
      </c>
      <c r="I88" s="105">
        <f t="shared" si="5"/>
        <v>3.900311376194876E-2</v>
      </c>
      <c r="J88" s="42">
        <f>'Raw Data'!F88/I88</f>
        <v>0.27464530660747516</v>
      </c>
      <c r="K88" s="43">
        <f t="shared" si="6"/>
        <v>4.9233180994720742</v>
      </c>
      <c r="L88" s="124">
        <f>A88*Table!$AC$9/$AC$16</f>
        <v>151.64348551513515</v>
      </c>
      <c r="M88" s="124">
        <f>A88*Table!$AD$9/$AC$16</f>
        <v>51.992052176617769</v>
      </c>
      <c r="N88" s="124">
        <f>ABS(A88*Table!$AE$9/$AC$16)</f>
        <v>65.663555387262306</v>
      </c>
      <c r="O88" s="124">
        <f>($L88*(Table!$AC$10/Table!$AC$9)/(Table!$AC$12-Table!$AC$14))</f>
        <v>325.27560170556666</v>
      </c>
      <c r="P88" s="124">
        <f>$N88*(Table!$AE$10/Table!$AE$9)/(Table!$AC$12-Table!$AC$13)</f>
        <v>539.10965014172655</v>
      </c>
      <c r="Q88" s="124">
        <f>'Raw Data'!C88</f>
        <v>0.82833737151141984</v>
      </c>
      <c r="R88" s="124">
        <f>'Raw Data'!C88/'Raw Data'!I$23*100</f>
        <v>16.106226282777385</v>
      </c>
      <c r="S88" s="157">
        <f t="shared" si="7"/>
        <v>0.14960580629130468</v>
      </c>
      <c r="T88" s="157">
        <f t="shared" si="8"/>
        <v>1.8449664530828525E-4</v>
      </c>
      <c r="U88" s="129">
        <f t="shared" si="9"/>
        <v>2.0011165010335265E-2</v>
      </c>
      <c r="V88" s="129">
        <f t="shared" si="10"/>
        <v>0.53508709707678914</v>
      </c>
      <c r="W88" s="129">
        <f t="shared" si="11"/>
        <v>3.444305671208034E-4</v>
      </c>
      <c r="X88" s="162">
        <f t="shared" si="12"/>
        <v>8.9433344239327877</v>
      </c>
      <c r="AS88" s="23"/>
      <c r="AT88" s="23"/>
    </row>
    <row r="89" spans="1:46" x14ac:dyDescent="0.2">
      <c r="A89" s="124">
        <f>'Raw Data'!A89</f>
        <v>879.226318359375</v>
      </c>
      <c r="B89" s="44">
        <f>'Raw Data'!E89</f>
        <v>0.72901319594913871</v>
      </c>
      <c r="C89" s="44">
        <f t="shared" si="1"/>
        <v>0.27098680405086129</v>
      </c>
      <c r="D89" s="54">
        <f t="shared" si="2"/>
        <v>1.068719689771136E-2</v>
      </c>
      <c r="E89" s="42">
        <f>(2*Table!$AC$16*0.147)/A89</f>
        <v>0.12423453991704586</v>
      </c>
      <c r="F89" s="42">
        <f t="shared" si="3"/>
        <v>0.24846907983409172</v>
      </c>
      <c r="G89" s="124">
        <f>IF((('Raw Data'!C89)/('Raw Data'!C$136)*100)&lt;0,0,('Raw Data'!C89)/('Raw Data'!C$136)*100)</f>
        <v>72.901319594913872</v>
      </c>
      <c r="H89" s="124">
        <f t="shared" si="4"/>
        <v>1.0687196897711431</v>
      </c>
      <c r="I89" s="105">
        <f t="shared" si="5"/>
        <v>3.8379256343248791E-2</v>
      </c>
      <c r="J89" s="42">
        <f>'Raw Data'!F89/I89</f>
        <v>0.27846284467133298</v>
      </c>
      <c r="K89" s="43">
        <f t="shared" si="6"/>
        <v>5.3782025357601464</v>
      </c>
      <c r="L89" s="124">
        <f>A89*Table!$AC$9/$AC$16</f>
        <v>165.65441473636653</v>
      </c>
      <c r="M89" s="124">
        <f>A89*Table!$AD$9/$AC$16</f>
        <v>56.79579933818281</v>
      </c>
      <c r="N89" s="124">
        <f>ABS(A89*Table!$AE$9/$AC$16)</f>
        <v>71.730465705368346</v>
      </c>
      <c r="O89" s="124">
        <f>($L89*(Table!$AC$10/Table!$AC$9)/(Table!$AC$12-Table!$AC$14))</f>
        <v>355.32907493858119</v>
      </c>
      <c r="P89" s="124">
        <f>$N89*(Table!$AE$10/Table!$AE$9)/(Table!$AC$12-Table!$AC$13)</f>
        <v>588.92007968282701</v>
      </c>
      <c r="Q89" s="124">
        <f>'Raw Data'!C89</f>
        <v>0.84066130883063894</v>
      </c>
      <c r="R89" s="124">
        <f>'Raw Data'!C89/'Raw Data'!I$23*100</f>
        <v>16.345853432275575</v>
      </c>
      <c r="S89" s="157">
        <f t="shared" si="7"/>
        <v>0.14925909303664939</v>
      </c>
      <c r="T89" s="157">
        <f t="shared" si="8"/>
        <v>1.5230405526289736E-4</v>
      </c>
      <c r="U89" s="129">
        <f t="shared" si="9"/>
        <v>1.8591178506549632E-2</v>
      </c>
      <c r="V89" s="129">
        <f t="shared" si="10"/>
        <v>0.47246636763889743</v>
      </c>
      <c r="W89" s="129">
        <f t="shared" si="11"/>
        <v>2.8796222681438553E-4</v>
      </c>
      <c r="X89" s="162">
        <f t="shared" si="12"/>
        <v>8.9436223861596016</v>
      </c>
      <c r="AS89" s="23"/>
      <c r="AT89" s="23"/>
    </row>
    <row r="90" spans="1:46" x14ac:dyDescent="0.2">
      <c r="A90" s="124">
        <f>'Raw Data'!A90</f>
        <v>961.59515380859375</v>
      </c>
      <c r="B90" s="44">
        <f>'Raw Data'!E90</f>
        <v>0.73968377372779304</v>
      </c>
      <c r="C90" s="44">
        <f t="shared" si="1"/>
        <v>0.26031622627220696</v>
      </c>
      <c r="D90" s="54">
        <f t="shared" si="2"/>
        <v>1.0670577778654322E-2</v>
      </c>
      <c r="E90" s="42">
        <f>(2*Table!$AC$16*0.147)/A90</f>
        <v>0.11359279080359989</v>
      </c>
      <c r="F90" s="42">
        <f t="shared" si="3"/>
        <v>0.22718558160719979</v>
      </c>
      <c r="G90" s="124">
        <f>IF((('Raw Data'!C90)/('Raw Data'!C$136)*100)&lt;0,0,('Raw Data'!C90)/('Raw Data'!C$136)*100)</f>
        <v>73.968377372779301</v>
      </c>
      <c r="H90" s="124">
        <f t="shared" si="4"/>
        <v>1.0670577778654291</v>
      </c>
      <c r="I90" s="105">
        <f t="shared" si="5"/>
        <v>3.8891586349238949E-2</v>
      </c>
      <c r="J90" s="42">
        <f>'Raw Data'!F90/I90</f>
        <v>0.2743672547279144</v>
      </c>
      <c r="K90" s="43">
        <f t="shared" si="6"/>
        <v>5.8820503738312624</v>
      </c>
      <c r="L90" s="124">
        <f>A90*Table!$AC$9/$AC$16</f>
        <v>181.17346932326444</v>
      </c>
      <c r="M90" s="124">
        <f>A90*Table!$AD$9/$AC$16</f>
        <v>62.116618053690658</v>
      </c>
      <c r="N90" s="124">
        <f>ABS(A90*Table!$AE$9/$AC$16)</f>
        <v>78.450413462853845</v>
      </c>
      <c r="O90" s="124">
        <f>($L90*(Table!$AC$10/Table!$AC$9)/(Table!$AC$12-Table!$AC$14))</f>
        <v>388.61748031588257</v>
      </c>
      <c r="P90" s="124">
        <f>$N90*(Table!$AE$10/Table!$AE$9)/(Table!$AC$12-Table!$AC$13)</f>
        <v>644.09206455545018</v>
      </c>
      <c r="Q90" s="124">
        <f>'Raw Data'!C90</f>
        <v>0.85296608181860079</v>
      </c>
      <c r="R90" s="124">
        <f>'Raw Data'!C90/'Raw Data'!I$23*100</f>
        <v>16.585107949720211</v>
      </c>
      <c r="S90" s="157">
        <f t="shared" si="7"/>
        <v>0.14902698777450596</v>
      </c>
      <c r="T90" s="157">
        <f t="shared" si="8"/>
        <v>1.2543224827654686E-4</v>
      </c>
      <c r="U90" s="129">
        <f t="shared" si="9"/>
        <v>1.7247495356056557E-2</v>
      </c>
      <c r="V90" s="129">
        <f t="shared" si="10"/>
        <v>0.41617560899843398</v>
      </c>
      <c r="W90" s="129">
        <f t="shared" si="11"/>
        <v>2.4036790352597901E-4</v>
      </c>
      <c r="X90" s="162">
        <f t="shared" si="12"/>
        <v>8.9438627540631277</v>
      </c>
      <c r="AS90" s="23"/>
      <c r="AT90" s="23"/>
    </row>
    <row r="91" spans="1:46" x14ac:dyDescent="0.2">
      <c r="A91" s="124">
        <f>'Raw Data'!A91</f>
        <v>1047.978759765625</v>
      </c>
      <c r="B91" s="44">
        <f>'Raw Data'!E91</f>
        <v>0.74978516391849204</v>
      </c>
      <c r="C91" s="44">
        <f t="shared" si="1"/>
        <v>0.25021483608150796</v>
      </c>
      <c r="D91" s="54">
        <f t="shared" si="2"/>
        <v>1.0101390190699E-2</v>
      </c>
      <c r="E91" s="42">
        <f>(2*Table!$AC$16*0.147)/A91</f>
        <v>0.10422947614774543</v>
      </c>
      <c r="F91" s="42">
        <f t="shared" si="3"/>
        <v>0.20845895229549086</v>
      </c>
      <c r="G91" s="124">
        <f>IF((('Raw Data'!C91)/('Raw Data'!C$136)*100)&lt;0,0,('Raw Data'!C91)/('Raw Data'!C$136)*100)</f>
        <v>74.978516391849197</v>
      </c>
      <c r="H91" s="124">
        <f t="shared" si="4"/>
        <v>1.0101390190698964</v>
      </c>
      <c r="I91" s="105">
        <f t="shared" si="5"/>
        <v>3.7360214606795172E-2</v>
      </c>
      <c r="J91" s="42">
        <f>'Raw Data'!F91/I91</f>
        <v>0.27037826995944858</v>
      </c>
      <c r="K91" s="43">
        <f t="shared" si="6"/>
        <v>6.4104564496106216</v>
      </c>
      <c r="L91" s="124">
        <f>A91*Table!$AC$9/$AC$16</f>
        <v>197.44894400915743</v>
      </c>
      <c r="M91" s="124">
        <f>A91*Table!$AD$9/$AC$16</f>
        <v>67.696780803139688</v>
      </c>
      <c r="N91" s="124">
        <f>ABS(A91*Table!$AE$9/$AC$16)</f>
        <v>85.497900731170802</v>
      </c>
      <c r="O91" s="124">
        <f>($L91*(Table!$AC$10/Table!$AC$9)/(Table!$AC$12-Table!$AC$14))</f>
        <v>423.52840842805114</v>
      </c>
      <c r="P91" s="124">
        <f>$N91*(Table!$AE$10/Table!$AE$9)/(Table!$AC$12-Table!$AC$13)</f>
        <v>701.95320797348757</v>
      </c>
      <c r="Q91" s="124">
        <f>'Raw Data'!C91</f>
        <v>0.86461449634101017</v>
      </c>
      <c r="R91" s="124">
        <f>'Raw Data'!C91/'Raw Data'!I$23*100</f>
        <v>16.811600205878097</v>
      </c>
      <c r="S91" s="157">
        <f t="shared" si="7"/>
        <v>0.14107762331916196</v>
      </c>
      <c r="T91" s="157">
        <f t="shared" si="8"/>
        <v>1.0401470497845011E-4</v>
      </c>
      <c r="U91" s="129">
        <f t="shared" si="9"/>
        <v>1.6041928378050262E-2</v>
      </c>
      <c r="V91" s="129">
        <f t="shared" si="10"/>
        <v>0.36818132869432102</v>
      </c>
      <c r="W91" s="129">
        <f t="shared" si="11"/>
        <v>1.9157959804650163E-4</v>
      </c>
      <c r="X91" s="162">
        <f t="shared" si="12"/>
        <v>8.9440543336611746</v>
      </c>
      <c r="AS91" s="23"/>
      <c r="AT91" s="23"/>
    </row>
    <row r="92" spans="1:46" x14ac:dyDescent="0.2">
      <c r="A92" s="124">
        <f>'Raw Data'!A92</f>
        <v>1148.76611328125</v>
      </c>
      <c r="B92" s="44">
        <f>'Raw Data'!E92</f>
        <v>0.76044319115910319</v>
      </c>
      <c r="C92" s="44">
        <f t="shared" si="1"/>
        <v>0.23955680884089681</v>
      </c>
      <c r="D92" s="54">
        <f t="shared" si="2"/>
        <v>1.0658027240611156E-2</v>
      </c>
      <c r="E92" s="42">
        <f>(2*Table!$AC$16*0.147)/A92</f>
        <v>9.5084870524547255E-2</v>
      </c>
      <c r="F92" s="42">
        <f t="shared" si="3"/>
        <v>0.19016974104909451</v>
      </c>
      <c r="G92" s="124">
        <f>IF((('Raw Data'!C92)/('Raw Data'!C$136)*100)&lt;0,0,('Raw Data'!C92)/('Raw Data'!C$136)*100)</f>
        <v>76.044319115910326</v>
      </c>
      <c r="H92" s="124">
        <f t="shared" si="4"/>
        <v>1.065802724061129</v>
      </c>
      <c r="I92" s="105">
        <f t="shared" si="5"/>
        <v>3.9879135572429281E-2</v>
      </c>
      <c r="J92" s="42">
        <f>'Raw Data'!F92/I92</f>
        <v>0.26725823134390253</v>
      </c>
      <c r="K92" s="43">
        <f t="shared" si="6"/>
        <v>7.0269698420460927</v>
      </c>
      <c r="L92" s="124">
        <f>A92*Table!$AC$9/$AC$16</f>
        <v>216.43821868261401</v>
      </c>
      <c r="M92" s="124">
        <f>A92*Table!$AD$9/$AC$16</f>
        <v>74.207389262610519</v>
      </c>
      <c r="N92" s="124">
        <f>ABS(A92*Table!$AE$9/$AC$16)</f>
        <v>93.720497864497716</v>
      </c>
      <c r="O92" s="124">
        <f>($L92*(Table!$AC$10/Table!$AC$9)/(Table!$AC$12-Table!$AC$14))</f>
        <v>464.26044333465046</v>
      </c>
      <c r="P92" s="124">
        <f>$N92*(Table!$AE$10/Table!$AE$9)/(Table!$AC$12-Table!$AC$13)</f>
        <v>769.46221563627</v>
      </c>
      <c r="Q92" s="124">
        <f>'Raw Data'!C92</f>
        <v>0.8769047966804705</v>
      </c>
      <c r="R92" s="124">
        <f>'Raw Data'!C92/'Raw Data'!I$23*100</f>
        <v>17.050573316543687</v>
      </c>
      <c r="S92" s="157">
        <f t="shared" si="7"/>
        <v>0.14885170496242958</v>
      </c>
      <c r="T92" s="157">
        <f t="shared" si="8"/>
        <v>8.5208244692713819E-5</v>
      </c>
      <c r="U92" s="129">
        <f t="shared" si="9"/>
        <v>1.4842510689875504E-2</v>
      </c>
      <c r="V92" s="129">
        <f t="shared" si="10"/>
        <v>0.32284336031115124</v>
      </c>
      <c r="W92" s="129">
        <f t="shared" si="11"/>
        <v>1.6822350033735318E-4</v>
      </c>
      <c r="X92" s="162">
        <f t="shared" si="12"/>
        <v>8.9442225571615115</v>
      </c>
      <c r="AS92" s="23"/>
      <c r="AT92" s="23"/>
    </row>
    <row r="93" spans="1:46" x14ac:dyDescent="0.2">
      <c r="A93" s="124">
        <f>'Raw Data'!A93</f>
        <v>1258.190185546875</v>
      </c>
      <c r="B93" s="44">
        <f>'Raw Data'!E93</f>
        <v>0.7712333438441682</v>
      </c>
      <c r="C93" s="44">
        <f t="shared" si="1"/>
        <v>0.2287666561558318</v>
      </c>
      <c r="D93" s="54">
        <f t="shared" si="2"/>
        <v>1.0790152685065002E-2</v>
      </c>
      <c r="E93" s="42">
        <f>(2*Table!$AC$16*0.147)/A93</f>
        <v>8.6815394364928924E-2</v>
      </c>
      <c r="F93" s="42">
        <f t="shared" si="3"/>
        <v>0.17363078872985785</v>
      </c>
      <c r="G93" s="124">
        <f>IF((('Raw Data'!C93)/('Raw Data'!C$136)*100)&lt;0,0,('Raw Data'!C93)/('Raw Data'!C$136)*100)</f>
        <v>77.123334384416822</v>
      </c>
      <c r="H93" s="124">
        <f t="shared" si="4"/>
        <v>1.0790152685064953</v>
      </c>
      <c r="I93" s="105">
        <f t="shared" si="5"/>
        <v>3.9514677057305159E-2</v>
      </c>
      <c r="J93" s="42">
        <f>'Raw Data'!F93/I93</f>
        <v>0.27306695862443359</v>
      </c>
      <c r="K93" s="43">
        <f t="shared" si="6"/>
        <v>7.6963137989357477</v>
      </c>
      <c r="L93" s="124">
        <f>A93*Table!$AC$9/$AC$16</f>
        <v>237.05473148566105</v>
      </c>
      <c r="M93" s="124">
        <f>A93*Table!$AD$9/$AC$16</f>
        <v>81.275907937940929</v>
      </c>
      <c r="N93" s="124">
        <f>ABS(A93*Table!$AE$9/$AC$16)</f>
        <v>102.64770977694067</v>
      </c>
      <c r="O93" s="124">
        <f>($L93*(Table!$AC$10/Table!$AC$9)/(Table!$AC$12-Table!$AC$14))</f>
        <v>508.48290751965055</v>
      </c>
      <c r="P93" s="124">
        <f>$N93*(Table!$AE$10/Table!$AE$9)/(Table!$AC$12-Table!$AC$13)</f>
        <v>842.75623790591658</v>
      </c>
      <c r="Q93" s="124">
        <f>'Raw Data'!C93</f>
        <v>0.88934745742942911</v>
      </c>
      <c r="R93" s="124">
        <f>'Raw Data'!C93/'Raw Data'!I$23*100</f>
        <v>17.292508929344656</v>
      </c>
      <c r="S93" s="157">
        <f t="shared" si="7"/>
        <v>0.15069698995109376</v>
      </c>
      <c r="T93" s="157">
        <f t="shared" si="8"/>
        <v>6.9336361037120042E-5</v>
      </c>
      <c r="U93" s="129">
        <f t="shared" si="9"/>
        <v>1.3743954712083874E-2</v>
      </c>
      <c r="V93" s="129">
        <f t="shared" si="10"/>
        <v>0.28347829140438113</v>
      </c>
      <c r="W93" s="129">
        <f t="shared" si="11"/>
        <v>1.4197375715300142E-4</v>
      </c>
      <c r="X93" s="162">
        <f t="shared" si="12"/>
        <v>8.9443645309186639</v>
      </c>
      <c r="AS93" s="23"/>
      <c r="AT93" s="23"/>
    </row>
    <row r="94" spans="1:46" x14ac:dyDescent="0.2">
      <c r="A94" s="124">
        <f>'Raw Data'!A94</f>
        <v>1377.017333984375</v>
      </c>
      <c r="B94" s="44">
        <f>'Raw Data'!E94</f>
        <v>0.78176662425335097</v>
      </c>
      <c r="C94" s="44">
        <f t="shared" si="1"/>
        <v>0.21823337574664903</v>
      </c>
      <c r="D94" s="54">
        <f t="shared" si="2"/>
        <v>1.0533280409182777E-2</v>
      </c>
      <c r="E94" s="42">
        <f>(2*Table!$AC$16*0.147)/A94</f>
        <v>7.9323821457119345E-2</v>
      </c>
      <c r="F94" s="42">
        <f t="shared" si="3"/>
        <v>0.15864764291423869</v>
      </c>
      <c r="G94" s="124">
        <f>IF((('Raw Data'!C94)/('Raw Data'!C$136)*100)&lt;0,0,('Raw Data'!C94)/('Raw Data'!C$136)*100)</f>
        <v>78.176662425335095</v>
      </c>
      <c r="H94" s="124">
        <f t="shared" si="4"/>
        <v>1.0533280409182737</v>
      </c>
      <c r="I94" s="105">
        <f t="shared" si="5"/>
        <v>3.9193114050107836E-2</v>
      </c>
      <c r="J94" s="42">
        <f>'Raw Data'!F94/I94</f>
        <v>0.26875334263350775</v>
      </c>
      <c r="K94" s="43">
        <f t="shared" si="6"/>
        <v>8.423176106966082</v>
      </c>
      <c r="L94" s="124">
        <f>A94*Table!$AC$9/$AC$16</f>
        <v>259.44287128331399</v>
      </c>
      <c r="M94" s="124">
        <f>A94*Table!$AD$9/$AC$16</f>
        <v>88.95184158285052</v>
      </c>
      <c r="N94" s="124">
        <f>ABS(A94*Table!$AE$9/$AC$16)</f>
        <v>112.34205868106309</v>
      </c>
      <c r="O94" s="124">
        <f>($L94*(Table!$AC$10/Table!$AC$9)/(Table!$AC$12-Table!$AC$14))</f>
        <v>556.50551540822403</v>
      </c>
      <c r="P94" s="124">
        <f>$N94*(Table!$AE$10/Table!$AE$9)/(Table!$AC$12-Table!$AC$13)</f>
        <v>922.3485934405835</v>
      </c>
      <c r="Q94" s="124">
        <f>'Raw Data'!C94</f>
        <v>0.90149390600438939</v>
      </c>
      <c r="R94" s="124">
        <f>'Raw Data'!C94/'Raw Data'!I$23*100</f>
        <v>17.528684980321891</v>
      </c>
      <c r="S94" s="157">
        <f t="shared" si="7"/>
        <v>0.14710947085778955</v>
      </c>
      <c r="T94" s="157">
        <f t="shared" si="8"/>
        <v>5.6401007621054156E-5</v>
      </c>
      <c r="U94" s="129">
        <f t="shared" si="9"/>
        <v>1.2729458480818797E-2</v>
      </c>
      <c r="V94" s="129">
        <f t="shared" si="10"/>
        <v>0.24900409275406379</v>
      </c>
      <c r="W94" s="129">
        <f t="shared" si="11"/>
        <v>1.1570653895988481E-4</v>
      </c>
      <c r="X94" s="162">
        <f t="shared" si="12"/>
        <v>8.9444802374576238</v>
      </c>
      <c r="AS94" s="23"/>
      <c r="AT94" s="23"/>
    </row>
    <row r="95" spans="1:46" x14ac:dyDescent="0.2">
      <c r="A95" s="124">
        <f>'Raw Data'!A95</f>
        <v>1508.332763671875</v>
      </c>
      <c r="B95" s="44">
        <f>'Raw Data'!E95</f>
        <v>0.7907666012922665</v>
      </c>
      <c r="C95" s="44">
        <f t="shared" si="1"/>
        <v>0.2092333987077335</v>
      </c>
      <c r="D95" s="54">
        <f t="shared" si="2"/>
        <v>8.9999770389155298E-3</v>
      </c>
      <c r="E95" s="42">
        <f>(2*Table!$AC$16*0.147)/A95</f>
        <v>7.2417890650618502E-2</v>
      </c>
      <c r="F95" s="42">
        <f t="shared" si="3"/>
        <v>0.144835781301237</v>
      </c>
      <c r="G95" s="124">
        <f>IF((('Raw Data'!C95)/('Raw Data'!C$136)*100)&lt;0,0,('Raw Data'!C95)/('Raw Data'!C$136)*100)</f>
        <v>79.076660129226653</v>
      </c>
      <c r="H95" s="124">
        <f t="shared" si="4"/>
        <v>0.89999770389155742</v>
      </c>
      <c r="I95" s="105">
        <f t="shared" si="5"/>
        <v>3.9557757580169106E-2</v>
      </c>
      <c r="J95" s="42">
        <f>'Raw Data'!F95/I95</f>
        <v>0.22751484385018206</v>
      </c>
      <c r="K95" s="43">
        <f t="shared" si="6"/>
        <v>9.2264288783885551</v>
      </c>
      <c r="L95" s="124">
        <f>A95*Table!$AC$9/$AC$16</f>
        <v>284.18391940312927</v>
      </c>
      <c r="M95" s="124">
        <f>A95*Table!$AD$9/$AC$16</f>
        <v>97.434486652501462</v>
      </c>
      <c r="N95" s="124">
        <f>ABS(A95*Table!$AE$9/$AC$16)</f>
        <v>123.05524677506972</v>
      </c>
      <c r="O95" s="124">
        <f>($L95*(Table!$AC$10/Table!$AC$9)/(Table!$AC$12-Table!$AC$14))</f>
        <v>609.57511669482903</v>
      </c>
      <c r="P95" s="124">
        <f>$N95*(Table!$AE$10/Table!$AE$9)/(Table!$AC$12-Table!$AC$13)</f>
        <v>1010.3058027509826</v>
      </c>
      <c r="Q95" s="124">
        <f>'Raw Data'!C95</f>
        <v>0.91187222634073117</v>
      </c>
      <c r="R95" s="124">
        <f>'Raw Data'!C95/'Raw Data'!I$23*100</f>
        <v>17.730481472332475</v>
      </c>
      <c r="S95" s="157">
        <f t="shared" si="7"/>
        <v>0.1256951119209633</v>
      </c>
      <c r="T95" s="157">
        <f t="shared" si="8"/>
        <v>4.7189291635829633E-5</v>
      </c>
      <c r="U95" s="129">
        <f t="shared" si="9"/>
        <v>1.1755019780362997E-2</v>
      </c>
      <c r="V95" s="129">
        <f t="shared" si="10"/>
        <v>0.21763092334323172</v>
      </c>
      <c r="W95" s="129">
        <f t="shared" si="11"/>
        <v>8.2398658950548565E-5</v>
      </c>
      <c r="X95" s="162">
        <f t="shared" si="12"/>
        <v>8.944562636116574</v>
      </c>
      <c r="Z95" s="117"/>
      <c r="AS95" s="23"/>
      <c r="AT95" s="23"/>
    </row>
    <row r="96" spans="1:46" x14ac:dyDescent="0.2">
      <c r="A96" s="124">
        <f>'Raw Data'!A96</f>
        <v>1647.8773193359375</v>
      </c>
      <c r="B96" s="44">
        <f>'Raw Data'!E96</f>
        <v>0.80100087547642207</v>
      </c>
      <c r="C96" s="44">
        <f t="shared" si="1"/>
        <v>0.19899912452357793</v>
      </c>
      <c r="D96" s="54">
        <f t="shared" si="2"/>
        <v>1.0234274184155567E-2</v>
      </c>
      <c r="E96" s="42">
        <f>(2*Table!$AC$16*0.147)/A96</f>
        <v>6.6285442406812611E-2</v>
      </c>
      <c r="F96" s="42">
        <f t="shared" si="3"/>
        <v>0.13257088481362522</v>
      </c>
      <c r="G96" s="124">
        <f>IF((('Raw Data'!C96)/('Raw Data'!C$136)*100)&lt;0,0,('Raw Data'!C96)/('Raw Data'!C$136)*100)</f>
        <v>80.100087547642204</v>
      </c>
      <c r="H96" s="124">
        <f t="shared" si="4"/>
        <v>1.023427418415551</v>
      </c>
      <c r="I96" s="105">
        <f t="shared" si="5"/>
        <v>3.842771154361313E-2</v>
      </c>
      <c r="J96" s="42">
        <f>'Raw Data'!F96/I96</f>
        <v>0.26632536190817102</v>
      </c>
      <c r="K96" s="43">
        <f t="shared" si="6"/>
        <v>10.080018980791774</v>
      </c>
      <c r="L96" s="124">
        <f>A96*Table!$AC$9/$AC$16</f>
        <v>310.47541138361396</v>
      </c>
      <c r="M96" s="124">
        <f>A96*Table!$AD$9/$AC$16</f>
        <v>106.44871247438194</v>
      </c>
      <c r="N96" s="124">
        <f>ABS(A96*Table!$AE$9/$AC$16)</f>
        <v>134.439796754317</v>
      </c>
      <c r="O96" s="124">
        <f>($L96*(Table!$AC$10/Table!$AC$9)/(Table!$AC$12-Table!$AC$14))</f>
        <v>665.97042338827544</v>
      </c>
      <c r="P96" s="124">
        <f>$N96*(Table!$AE$10/Table!$AE$9)/(Table!$AC$12-Table!$AC$13)</f>
        <v>1103.7750144032593</v>
      </c>
      <c r="Q96" s="124">
        <f>'Raw Data'!C96</f>
        <v>0.92367387599315265</v>
      </c>
      <c r="R96" s="124">
        <f>'Raw Data'!C96/'Raw Data'!I$23*100</f>
        <v>17.95995323872777</v>
      </c>
      <c r="S96" s="157">
        <f t="shared" si="7"/>
        <v>0.14293350232394222</v>
      </c>
      <c r="T96" s="157">
        <f t="shared" si="8"/>
        <v>3.8413207811949235E-5</v>
      </c>
      <c r="U96" s="129">
        <f t="shared" si="9"/>
        <v>1.0898841211046756E-2</v>
      </c>
      <c r="V96" s="129">
        <f t="shared" si="10"/>
        <v>0.19150628240961423</v>
      </c>
      <c r="W96" s="129">
        <f t="shared" si="11"/>
        <v>7.850193591421436E-5</v>
      </c>
      <c r="X96" s="162">
        <f t="shared" si="12"/>
        <v>8.9446411380524875</v>
      </c>
      <c r="Z96" s="127"/>
      <c r="AS96" s="23"/>
      <c r="AT96" s="23"/>
    </row>
    <row r="97" spans="1:46" x14ac:dyDescent="0.2">
      <c r="A97" s="124">
        <f>'Raw Data'!A97</f>
        <v>1808.3438720703125</v>
      </c>
      <c r="B97" s="44">
        <f>'Raw Data'!E97</f>
        <v>0.8115247085025723</v>
      </c>
      <c r="C97" s="44">
        <f t="shared" si="1"/>
        <v>0.1884752914974277</v>
      </c>
      <c r="D97" s="54">
        <f t="shared" si="2"/>
        <v>1.0523833026150231E-2</v>
      </c>
      <c r="E97" s="42">
        <f>(2*Table!$AC$16*0.147)/A97</f>
        <v>6.0403487871629719E-2</v>
      </c>
      <c r="F97" s="42">
        <f t="shared" si="3"/>
        <v>0.12080697574325944</v>
      </c>
      <c r="G97" s="124">
        <f>IF((('Raw Data'!C97)/('Raw Data'!C$136)*100)&lt;0,0,('Raw Data'!C97)/('Raw Data'!C$136)*100)</f>
        <v>81.152470850257231</v>
      </c>
      <c r="H97" s="124">
        <f t="shared" si="4"/>
        <v>1.0523833026150271</v>
      </c>
      <c r="I97" s="105">
        <f t="shared" si="5"/>
        <v>4.035614246411412E-2</v>
      </c>
      <c r="J97" s="42">
        <f>'Raw Data'!F97/I97</f>
        <v>0.26077400820725954</v>
      </c>
      <c r="K97" s="43">
        <f t="shared" si="6"/>
        <v>11.061588347858823</v>
      </c>
      <c r="L97" s="124">
        <f>A97*Table!$AC$9/$AC$16</f>
        <v>340.70880217607436</v>
      </c>
      <c r="M97" s="124">
        <f>A97*Table!$AD$9/$AC$16</f>
        <v>116.81444646036836</v>
      </c>
      <c r="N97" s="124">
        <f>ABS(A97*Table!$AE$9/$AC$16)</f>
        <v>147.53123898872363</v>
      </c>
      <c r="O97" s="124">
        <f>($L97*(Table!$AC$10/Table!$AC$9)/(Table!$AC$12-Table!$AC$14))</f>
        <v>730.82111148879108</v>
      </c>
      <c r="P97" s="124">
        <f>$N97*(Table!$AE$10/Table!$AE$9)/(Table!$AC$12-Table!$AC$13)</f>
        <v>1211.2581197760558</v>
      </c>
      <c r="Q97" s="124">
        <f>'Raw Data'!C97</f>
        <v>0.93580943032171349</v>
      </c>
      <c r="R97" s="124">
        <f>'Raw Data'!C97/'Raw Data'!I$23*100</f>
        <v>18.195917461525177</v>
      </c>
      <c r="S97" s="157">
        <f t="shared" si="7"/>
        <v>0.14697752720254451</v>
      </c>
      <c r="T97" s="157">
        <f t="shared" si="8"/>
        <v>3.0919351204583556E-5</v>
      </c>
      <c r="U97" s="129">
        <f t="shared" si="9"/>
        <v>1.0062199862846483E-2</v>
      </c>
      <c r="V97" s="129">
        <f t="shared" si="10"/>
        <v>0.16731183259281029</v>
      </c>
      <c r="W97" s="129">
        <f t="shared" si="11"/>
        <v>6.7032433023491391E-5</v>
      </c>
      <c r="X97" s="162">
        <f t="shared" si="12"/>
        <v>8.9447081704855105</v>
      </c>
      <c r="Z97" s="44"/>
      <c r="AS97" s="23"/>
      <c r="AT97" s="23"/>
    </row>
    <row r="98" spans="1:46" x14ac:dyDescent="0.2">
      <c r="A98" s="124">
        <f>'Raw Data'!A98</f>
        <v>1977.558349609375</v>
      </c>
      <c r="B98" s="44">
        <f>'Raw Data'!E98</f>
        <v>0.8214382543766261</v>
      </c>
      <c r="C98" s="44">
        <f t="shared" si="1"/>
        <v>0.1785617456233739</v>
      </c>
      <c r="D98" s="54">
        <f t="shared" si="2"/>
        <v>9.9135458740537974E-3</v>
      </c>
      <c r="E98" s="42">
        <f>(2*Table!$AC$16*0.147)/A98</f>
        <v>5.5234919953644449E-2</v>
      </c>
      <c r="F98" s="42">
        <f t="shared" si="3"/>
        <v>0.1104698399072889</v>
      </c>
      <c r="G98" s="124">
        <f>IF((('Raw Data'!C98)/('Raw Data'!C$136)*100)&lt;0,0,('Raw Data'!C98)/('Raw Data'!C$136)*100)</f>
        <v>82.143825437662613</v>
      </c>
      <c r="H98" s="124">
        <f t="shared" si="4"/>
        <v>0.9913545874053824</v>
      </c>
      <c r="I98" s="105">
        <f t="shared" si="5"/>
        <v>3.8848287795225867E-2</v>
      </c>
      <c r="J98" s="42">
        <f>'Raw Data'!F98/I98</f>
        <v>0.25518617258781967</v>
      </c>
      <c r="K98" s="43">
        <f t="shared" si="6"/>
        <v>12.096668523673047</v>
      </c>
      <c r="L98" s="124">
        <f>A98*Table!$AC$9/$AC$16</f>
        <v>372.59038335298811</v>
      </c>
      <c r="M98" s="124">
        <f>A98*Table!$AD$9/$AC$16</f>
        <v>127.74527429245308</v>
      </c>
      <c r="N98" s="124">
        <f>ABS(A98*Table!$AE$9/$AC$16)</f>
        <v>161.33636859473518</v>
      </c>
      <c r="O98" s="124">
        <f>($L98*(Table!$AC$10/Table!$AC$9)/(Table!$AC$12-Table!$AC$14))</f>
        <v>799.20717149933103</v>
      </c>
      <c r="P98" s="124">
        <f>$N98*(Table!$AE$10/Table!$AE$9)/(Table!$AC$12-Table!$AC$13)</f>
        <v>1324.6007273787779</v>
      </c>
      <c r="Q98" s="124">
        <f>'Raw Data'!C98</f>
        <v>0.94724123223688228</v>
      </c>
      <c r="R98" s="124">
        <f>'Raw Data'!C98/'Raw Data'!I$23*100</f>
        <v>18.418197893144043</v>
      </c>
      <c r="S98" s="157">
        <f t="shared" si="7"/>
        <v>0.13845415969227245</v>
      </c>
      <c r="T98" s="157">
        <f t="shared" si="8"/>
        <v>2.5016472286698566E-5</v>
      </c>
      <c r="U98" s="129">
        <f t="shared" si="9"/>
        <v>9.3136052833951381E-3</v>
      </c>
      <c r="V98" s="129">
        <f t="shared" si="10"/>
        <v>0.14680848040103844</v>
      </c>
      <c r="W98" s="129">
        <f t="shared" si="11"/>
        <v>5.280116186469178E-5</v>
      </c>
      <c r="X98" s="162">
        <f t="shared" si="12"/>
        <v>8.9447609716473746</v>
      </c>
      <c r="Z98" s="44"/>
      <c r="AS98" s="23"/>
      <c r="AT98" s="23"/>
    </row>
    <row r="99" spans="1:46" x14ac:dyDescent="0.2">
      <c r="A99" s="124">
        <f>'Raw Data'!A99</f>
        <v>2158.731201171875</v>
      </c>
      <c r="B99" s="44">
        <f>'Raw Data'!E99</f>
        <v>0.83029921007106422</v>
      </c>
      <c r="C99" s="44">
        <f t="shared" si="1"/>
        <v>0.16970078992893578</v>
      </c>
      <c r="D99" s="54">
        <f t="shared" si="2"/>
        <v>8.8609556944381218E-3</v>
      </c>
      <c r="E99" s="42">
        <f>(2*Table!$AC$16*0.147)/A99</f>
        <v>5.0599295125321297E-2</v>
      </c>
      <c r="F99" s="42">
        <f t="shared" si="3"/>
        <v>0.10119859025064259</v>
      </c>
      <c r="G99" s="124">
        <f>IF((('Raw Data'!C99)/('Raw Data'!C$136)*100)&lt;0,0,('Raw Data'!C99)/('Raw Data'!C$136)*100)</f>
        <v>83.029921007106424</v>
      </c>
      <c r="H99" s="124">
        <f t="shared" si="4"/>
        <v>0.8860955694438104</v>
      </c>
      <c r="I99" s="105">
        <f t="shared" si="5"/>
        <v>3.8069262033730844E-2</v>
      </c>
      <c r="J99" s="42">
        <f>'Raw Data'!F99/I99</f>
        <v>0.23275879859680418</v>
      </c>
      <c r="K99" s="43">
        <f t="shared" si="6"/>
        <v>13.204897735353747</v>
      </c>
      <c r="L99" s="124">
        <f>A99*Table!$AC$9/$AC$16</f>
        <v>406.7250334027122</v>
      </c>
      <c r="M99" s="124">
        <f>A99*Table!$AD$9/$AC$16</f>
        <v>139.44858288092991</v>
      </c>
      <c r="N99" s="124">
        <f>ABS(A99*Table!$AE$9/$AC$16)</f>
        <v>176.11710564091157</v>
      </c>
      <c r="O99" s="124">
        <f>($L99*(Table!$AC$10/Table!$AC$9)/(Table!$AC$12-Table!$AC$14))</f>
        <v>872.42606907488675</v>
      </c>
      <c r="P99" s="124">
        <f>$N99*(Table!$AE$10/Table!$AE$9)/(Table!$AC$12-Table!$AC$13)</f>
        <v>1445.9532482833458</v>
      </c>
      <c r="Q99" s="124">
        <f>'Raw Data'!C99</f>
        <v>0.95745924015905481</v>
      </c>
      <c r="R99" s="124">
        <f>'Raw Data'!C99/'Raw Data'!I$23*100</f>
        <v>18.616877263909888</v>
      </c>
      <c r="S99" s="157">
        <f t="shared" si="7"/>
        <v>0.12375351769489669</v>
      </c>
      <c r="T99" s="157">
        <f t="shared" si="8"/>
        <v>2.0588785460629033E-5</v>
      </c>
      <c r="U99" s="129">
        <f t="shared" si="9"/>
        <v>8.6239904504107085E-3</v>
      </c>
      <c r="V99" s="129">
        <f t="shared" si="10"/>
        <v>0.12890078882305808</v>
      </c>
      <c r="W99" s="129">
        <f t="shared" si="11"/>
        <v>3.9605591109728105E-5</v>
      </c>
      <c r="X99" s="162">
        <f t="shared" si="12"/>
        <v>8.9448005772384835</v>
      </c>
      <c r="Z99" s="44"/>
      <c r="AS99" s="23"/>
      <c r="AT99" s="23"/>
    </row>
    <row r="100" spans="1:46" x14ac:dyDescent="0.2">
      <c r="A100" s="124">
        <f>'Raw Data'!A100</f>
        <v>2368.0791015625</v>
      </c>
      <c r="B100" s="44">
        <f>'Raw Data'!E100</f>
        <v>0.8388385409883975</v>
      </c>
      <c r="C100" s="44">
        <f t="shared" si="1"/>
        <v>0.1611614590116025</v>
      </c>
      <c r="D100" s="54">
        <f t="shared" si="2"/>
        <v>8.5393309173332765E-3</v>
      </c>
      <c r="E100" s="42">
        <f>(2*Table!$AC$16*0.147)/A100</f>
        <v>4.6126110007162768E-2</v>
      </c>
      <c r="F100" s="42">
        <f t="shared" si="3"/>
        <v>9.2252220014325537E-2</v>
      </c>
      <c r="G100" s="124">
        <f>IF((('Raw Data'!C100)/('Raw Data'!C$136)*100)&lt;0,0,('Raw Data'!C100)/('Raw Data'!C$136)*100)</f>
        <v>83.883854098839748</v>
      </c>
      <c r="H100" s="124">
        <f t="shared" si="4"/>
        <v>0.85393309173332455</v>
      </c>
      <c r="I100" s="105">
        <f t="shared" si="5"/>
        <v>4.0197636509211376E-2</v>
      </c>
      <c r="J100" s="42">
        <f>'Raw Data'!F100/I100</f>
        <v>0.21243365677423523</v>
      </c>
      <c r="K100" s="43">
        <f t="shared" si="6"/>
        <v>14.485472924274235</v>
      </c>
      <c r="L100" s="124">
        <f>A100*Table!$AC$9/$AC$16</f>
        <v>446.16812466527523</v>
      </c>
      <c r="M100" s="124">
        <f>A100*Table!$AD$9/$AC$16</f>
        <v>152.97192845666581</v>
      </c>
      <c r="N100" s="124">
        <f>ABS(A100*Table!$AE$9/$AC$16)</f>
        <v>193.1964651594954</v>
      </c>
      <c r="O100" s="124">
        <f>($L100*(Table!$AC$10/Table!$AC$9)/(Table!$AC$12-Table!$AC$14))</f>
        <v>957.03158443859991</v>
      </c>
      <c r="P100" s="124">
        <f>$N100*(Table!$AE$10/Table!$AE$9)/(Table!$AC$12-Table!$AC$13)</f>
        <v>1586.1778748727043</v>
      </c>
      <c r="Q100" s="124">
        <f>'Raw Data'!C100</f>
        <v>0.96730636658336744</v>
      </c>
      <c r="R100" s="124">
        <f>'Raw Data'!C100/'Raw Data'!I$23*100</f>
        <v>18.80834519941509</v>
      </c>
      <c r="S100" s="157">
        <f t="shared" si="7"/>
        <v>0.11926165486236442</v>
      </c>
      <c r="T100" s="157">
        <f t="shared" si="8"/>
        <v>1.7042898382890748E-5</v>
      </c>
      <c r="U100" s="129">
        <f t="shared" si="9"/>
        <v>7.94244803182673E-3</v>
      </c>
      <c r="V100" s="129">
        <f t="shared" si="10"/>
        <v>0.11214909037788223</v>
      </c>
      <c r="W100" s="129">
        <f t="shared" si="11"/>
        <v>3.1717905813011182E-5</v>
      </c>
      <c r="X100" s="162">
        <f t="shared" si="12"/>
        <v>8.9448322951442965</v>
      </c>
      <c r="Z100" s="44"/>
      <c r="AS100" s="23"/>
      <c r="AT100" s="23"/>
    </row>
    <row r="101" spans="1:46" x14ac:dyDescent="0.2">
      <c r="A101" s="124">
        <f>'Raw Data'!A101</f>
        <v>2587.873291015625</v>
      </c>
      <c r="B101" s="44">
        <f>'Raw Data'!E101</f>
        <v>0.84806663440009677</v>
      </c>
      <c r="C101" s="44">
        <f t="shared" si="1"/>
        <v>0.15193336559990323</v>
      </c>
      <c r="D101" s="54">
        <f t="shared" si="2"/>
        <v>9.2280934116992785E-3</v>
      </c>
      <c r="E101" s="42">
        <f>(2*Table!$AC$16*0.147)/A101</f>
        <v>4.2208510564853439E-2</v>
      </c>
      <c r="F101" s="42">
        <f t="shared" si="3"/>
        <v>8.4417021129706879E-2</v>
      </c>
      <c r="G101" s="124">
        <f>IF((('Raw Data'!C101)/('Raw Data'!C$136)*100)&lt;0,0,('Raw Data'!C101)/('Raw Data'!C$136)*100)</f>
        <v>84.806663440009672</v>
      </c>
      <c r="H101" s="124">
        <f t="shared" si="4"/>
        <v>0.92280934116992341</v>
      </c>
      <c r="I101" s="105">
        <f t="shared" si="5"/>
        <v>3.8546803188872714E-2</v>
      </c>
      <c r="J101" s="42">
        <f>'Raw Data'!F101/I101</f>
        <v>0.23939970758361481</v>
      </c>
      <c r="K101" s="43">
        <f t="shared" si="6"/>
        <v>15.829947768098203</v>
      </c>
      <c r="L101" s="124">
        <f>A101*Table!$AC$9/$AC$16</f>
        <v>487.57939393238712</v>
      </c>
      <c r="M101" s="124">
        <f>A101*Table!$AD$9/$AC$16</f>
        <v>167.17007791967558</v>
      </c>
      <c r="N101" s="124">
        <f>ABS(A101*Table!$AE$9/$AC$16)</f>
        <v>211.12807075363375</v>
      </c>
      <c r="O101" s="124">
        <f>($L101*(Table!$AC$10/Table!$AC$9)/(Table!$AC$12-Table!$AC$14))</f>
        <v>1045.8588458438164</v>
      </c>
      <c r="P101" s="124">
        <f>$N101*(Table!$AE$10/Table!$AE$9)/(Table!$AC$12-Table!$AC$13)</f>
        <v>1733.3995956784377</v>
      </c>
      <c r="Q101" s="124">
        <f>'Raw Data'!C101</f>
        <v>0.97794773923422917</v>
      </c>
      <c r="R101" s="124">
        <f>'Raw Data'!C101/'Raw Data'!I$23*100</f>
        <v>19.01525649156337</v>
      </c>
      <c r="S101" s="157">
        <f t="shared" si="7"/>
        <v>0.12888102149429623</v>
      </c>
      <c r="T101" s="157">
        <f t="shared" si="8"/>
        <v>1.3834269911194852E-5</v>
      </c>
      <c r="U101" s="129">
        <f t="shared" si="9"/>
        <v>7.3478313476857786E-3</v>
      </c>
      <c r="V101" s="129">
        <f t="shared" si="10"/>
        <v>9.8321403266227708E-2</v>
      </c>
      <c r="W101" s="129">
        <f t="shared" si="11"/>
        <v>2.8701132727168295E-5</v>
      </c>
      <c r="X101" s="162">
        <f t="shared" si="12"/>
        <v>8.9448609962770238</v>
      </c>
      <c r="Z101" s="44"/>
      <c r="AS101" s="23"/>
      <c r="AT101" s="23"/>
    </row>
    <row r="102" spans="1:46" x14ac:dyDescent="0.2">
      <c r="A102" s="124">
        <f>'Raw Data'!A102</f>
        <v>2827.26953125</v>
      </c>
      <c r="B102" s="44">
        <f>'Raw Data'!E102</f>
        <v>0.85718728968942692</v>
      </c>
      <c r="C102" s="44">
        <f t="shared" si="1"/>
        <v>0.14281271031057308</v>
      </c>
      <c r="D102" s="54">
        <f t="shared" si="2"/>
        <v>9.1206552893301485E-3</v>
      </c>
      <c r="E102" s="42">
        <f>(2*Table!$AC$16*0.147)/A102</f>
        <v>3.863454684352003E-2</v>
      </c>
      <c r="F102" s="42">
        <f t="shared" si="3"/>
        <v>7.7269093687040061E-2</v>
      </c>
      <c r="G102" s="124">
        <f>IF((('Raw Data'!C102)/('Raw Data'!C$136)*100)&lt;0,0,('Raw Data'!C102)/('Raw Data'!C$136)*100)</f>
        <v>85.718728968942699</v>
      </c>
      <c r="H102" s="124">
        <f t="shared" si="4"/>
        <v>0.91206552893302728</v>
      </c>
      <c r="I102" s="105">
        <f t="shared" si="5"/>
        <v>3.8424204596892997E-2</v>
      </c>
      <c r="J102" s="42">
        <f>'Raw Data'!F102/I102</f>
        <v>0.23736744546867342</v>
      </c>
      <c r="K102" s="43">
        <f t="shared" si="6"/>
        <v>17.294327802447558</v>
      </c>
      <c r="L102" s="124">
        <f>A102*Table!$AC$9/$AC$16</f>
        <v>532.68387185578626</v>
      </c>
      <c r="M102" s="124">
        <f>A102*Table!$AD$9/$AC$16</f>
        <v>182.63447035055532</v>
      </c>
      <c r="N102" s="124">
        <f>ABS(A102*Table!$AE$9/$AC$16)</f>
        <v>230.65888260668279</v>
      </c>
      <c r="O102" s="124">
        <f>($L102*(Table!$AC$10/Table!$AC$9)/(Table!$AC$12-Table!$AC$14))</f>
        <v>1142.6080477387095</v>
      </c>
      <c r="P102" s="124">
        <f>$N102*(Table!$AE$10/Table!$AE$9)/(Table!$AC$12-Table!$AC$13)</f>
        <v>1893.7510887248172</v>
      </c>
      <c r="Q102" s="124">
        <f>'Raw Data'!C102</f>
        <v>0.98846521965231526</v>
      </c>
      <c r="R102" s="124">
        <f>'Raw Data'!C102/'Raw Data'!I$23*100</f>
        <v>19.219758817987788</v>
      </c>
      <c r="S102" s="157">
        <f t="shared" si="7"/>
        <v>0.12738052357553786</v>
      </c>
      <c r="T102" s="157">
        <f t="shared" si="8"/>
        <v>1.117730949817819E-5</v>
      </c>
      <c r="U102" s="129">
        <f t="shared" si="9"/>
        <v>6.7979931186434488E-3</v>
      </c>
      <c r="V102" s="129">
        <f t="shared" si="10"/>
        <v>8.6204253282922527E-2</v>
      </c>
      <c r="W102" s="129">
        <f t="shared" si="11"/>
        <v>2.3766470358558701E-5</v>
      </c>
      <c r="X102" s="162">
        <f t="shared" si="12"/>
        <v>8.9448847627473818</v>
      </c>
      <c r="Z102" s="44"/>
      <c r="AS102" s="23"/>
      <c r="AT102" s="23"/>
    </row>
    <row r="103" spans="1:46" x14ac:dyDescent="0.2">
      <c r="A103" s="124">
        <f>'Raw Data'!A103</f>
        <v>3099.201171875</v>
      </c>
      <c r="B103" s="44">
        <f>'Raw Data'!E103</f>
        <v>0.86639055786104091</v>
      </c>
      <c r="C103" s="44">
        <f t="shared" si="1"/>
        <v>0.13360944213895909</v>
      </c>
      <c r="D103" s="54">
        <f t="shared" si="2"/>
        <v>9.2032681716139875E-3</v>
      </c>
      <c r="E103" s="42">
        <f>(2*Table!$AC$16*0.147)/A103</f>
        <v>3.5244655343961206E-2</v>
      </c>
      <c r="F103" s="42">
        <f t="shared" si="3"/>
        <v>7.0489310687922413E-2</v>
      </c>
      <c r="G103" s="124">
        <f>IF((('Raw Data'!C103)/('Raw Data'!C$136)*100)&lt;0,0,('Raw Data'!C103)/('Raw Data'!C$136)*100)</f>
        <v>86.639055786104095</v>
      </c>
      <c r="H103" s="124">
        <f t="shared" si="4"/>
        <v>0.92032681716139564</v>
      </c>
      <c r="I103" s="105">
        <f t="shared" si="5"/>
        <v>3.9882554660662706E-2</v>
      </c>
      <c r="J103" s="42">
        <f>'Raw Data'!F103/I103</f>
        <v>0.23075924423395655</v>
      </c>
      <c r="K103" s="43">
        <f t="shared" si="6"/>
        <v>18.957725961287714</v>
      </c>
      <c r="L103" s="124">
        <f>A103*Table!$AC$9/$AC$16</f>
        <v>583.91832177545075</v>
      </c>
      <c r="M103" s="124">
        <f>A103*Table!$AD$9/$AC$16</f>
        <v>200.20056746586883</v>
      </c>
      <c r="N103" s="124">
        <f>ABS(A103*Table!$AE$9/$AC$16)</f>
        <v>252.84405019635827</v>
      </c>
      <c r="O103" s="124">
        <f>($L103*(Table!$AC$10/Table!$AC$9)/(Table!$AC$12-Table!$AC$14))</f>
        <v>1252.5060527143949</v>
      </c>
      <c r="P103" s="124">
        <f>$N103*(Table!$AE$10/Table!$AE$9)/(Table!$AC$12-Table!$AC$13)</f>
        <v>2075.8953218091806</v>
      </c>
      <c r="Q103" s="124">
        <f>'Raw Data'!C103</f>
        <v>0.99907796508636104</v>
      </c>
      <c r="R103" s="124">
        <f>'Raw Data'!C103/'Raw Data'!I$23*100</f>
        <v>19.426113481342366</v>
      </c>
      <c r="S103" s="157">
        <f t="shared" si="7"/>
        <v>0.12853430823964093</v>
      </c>
      <c r="T103" s="157">
        <f t="shared" si="8"/>
        <v>8.9461223004017043E-6</v>
      </c>
      <c r="U103" s="129">
        <f t="shared" si="9"/>
        <v>6.2681034253706325E-3</v>
      </c>
      <c r="V103" s="129">
        <f t="shared" si="10"/>
        <v>7.5150198457308998E-2</v>
      </c>
      <c r="W103" s="129">
        <f t="shared" si="11"/>
        <v>1.9957935443892749E-5</v>
      </c>
      <c r="X103" s="162">
        <f t="shared" si="12"/>
        <v>8.9449047206828265</v>
      </c>
      <c r="Z103" s="44"/>
      <c r="AS103" s="23"/>
      <c r="AT103" s="23"/>
    </row>
    <row r="104" spans="1:46" x14ac:dyDescent="0.2">
      <c r="A104" s="124">
        <f>'Raw Data'!A104</f>
        <v>3388.425537109375</v>
      </c>
      <c r="B104" s="44">
        <f>'Raw Data'!E104</f>
        <v>0.8747107370756213</v>
      </c>
      <c r="C104" s="44">
        <f t="shared" si="1"/>
        <v>0.1252892629243787</v>
      </c>
      <c r="D104" s="54">
        <f t="shared" si="2"/>
        <v>8.3201792145803921E-3</v>
      </c>
      <c r="E104" s="42">
        <f>(2*Table!$AC$16*0.147)/A104</f>
        <v>3.2236292622655087E-2</v>
      </c>
      <c r="F104" s="42">
        <f t="shared" si="3"/>
        <v>6.4472585245310174E-2</v>
      </c>
      <c r="G104" s="124">
        <f>IF((('Raw Data'!C104)/('Raw Data'!C$136)*100)&lt;0,0,('Raw Data'!C104)/('Raw Data'!C$136)*100)</f>
        <v>87.471073707562127</v>
      </c>
      <c r="H104" s="124">
        <f t="shared" si="4"/>
        <v>0.83201792145803211</v>
      </c>
      <c r="I104" s="105">
        <f t="shared" si="5"/>
        <v>3.8748178581435866E-2</v>
      </c>
      <c r="J104" s="42">
        <f>'Raw Data'!F104/I104</f>
        <v>0.21472439529239098</v>
      </c>
      <c r="K104" s="43">
        <f t="shared" si="6"/>
        <v>20.726903227739076</v>
      </c>
      <c r="L104" s="124">
        <f>A104*Table!$AC$9/$AC$16</f>
        <v>638.41088182506269</v>
      </c>
      <c r="M104" s="124">
        <f>A104*Table!$AD$9/$AC$16</f>
        <v>218.88373091145007</v>
      </c>
      <c r="N104" s="124">
        <f>ABS(A104*Table!$AE$9/$AC$16)</f>
        <v>276.44002085646474</v>
      </c>
      <c r="O104" s="124">
        <f>($L104*(Table!$AC$10/Table!$AC$9)/(Table!$AC$12-Table!$AC$14))</f>
        <v>1369.3927109074705</v>
      </c>
      <c r="P104" s="124">
        <f>$N104*(Table!$AE$10/Table!$AE$9)/(Table!$AC$12-Table!$AC$13)</f>
        <v>2269.6225029266393</v>
      </c>
      <c r="Q104" s="124">
        <f>'Raw Data'!C104</f>
        <v>1.0086723768022261</v>
      </c>
      <c r="R104" s="124">
        <f>'Raw Data'!C104/'Raw Data'!I$23*100</f>
        <v>19.612667621552038</v>
      </c>
      <c r="S104" s="157">
        <f t="shared" si="7"/>
        <v>0.11620094729765794</v>
      </c>
      <c r="T104" s="157">
        <f t="shared" si="8"/>
        <v>7.2586748538494561E-6</v>
      </c>
      <c r="U104" s="129">
        <f t="shared" si="9"/>
        <v>5.7881359371064617E-3</v>
      </c>
      <c r="V104" s="129">
        <f t="shared" si="10"/>
        <v>6.567890065722258E-2</v>
      </c>
      <c r="W104" s="129">
        <f t="shared" si="11"/>
        <v>1.5094191665253565E-5</v>
      </c>
      <c r="X104" s="162">
        <f t="shared" si="12"/>
        <v>8.9449198148744919</v>
      </c>
      <c r="Z104" s="44"/>
      <c r="AS104" s="23"/>
      <c r="AT104" s="23"/>
    </row>
    <row r="105" spans="1:46" x14ac:dyDescent="0.2">
      <c r="A105" s="124">
        <f>'Raw Data'!A105</f>
        <v>3708.808837890625</v>
      </c>
      <c r="B105" s="44">
        <f>'Raw Data'!E105</f>
        <v>0.88327572074104266</v>
      </c>
      <c r="C105" s="44">
        <f t="shared" si="1"/>
        <v>0.11672427925895734</v>
      </c>
      <c r="D105" s="54">
        <f t="shared" si="2"/>
        <v>8.5649836654213551E-3</v>
      </c>
      <c r="E105" s="42">
        <f>(2*Table!$AC$16*0.147)/A105</f>
        <v>2.9451579177766269E-2</v>
      </c>
      <c r="F105" s="42">
        <f t="shared" si="3"/>
        <v>5.8903158355532538E-2</v>
      </c>
      <c r="G105" s="124">
        <f>IF((('Raw Data'!C105)/('Raw Data'!C$136)*100)&lt;0,0,('Raw Data'!C105)/('Raw Data'!C$136)*100)</f>
        <v>88.327572074104268</v>
      </c>
      <c r="H105" s="124">
        <f t="shared" si="4"/>
        <v>0.85649836654214084</v>
      </c>
      <c r="I105" s="105">
        <f t="shared" si="5"/>
        <v>3.9236503012328061E-2</v>
      </c>
      <c r="J105" s="42">
        <f>'Raw Data'!F105/I105</f>
        <v>0.21829120864135745</v>
      </c>
      <c r="K105" s="43">
        <f t="shared" si="6"/>
        <v>22.686678822141417</v>
      </c>
      <c r="L105" s="124">
        <f>A105*Table!$AC$9/$AC$16</f>
        <v>698.77407509395459</v>
      </c>
      <c r="M105" s="124">
        <f>A105*Table!$AD$9/$AC$16</f>
        <v>239.57968288935587</v>
      </c>
      <c r="N105" s="124">
        <f>ABS(A105*Table!$AE$9/$AC$16)</f>
        <v>302.57805026866987</v>
      </c>
      <c r="O105" s="124">
        <f>($L105*(Table!$AC$10/Table!$AC$9)/(Table!$AC$12-Table!$AC$14))</f>
        <v>1498.8718899484229</v>
      </c>
      <c r="P105" s="124">
        <f>$N105*(Table!$AE$10/Table!$AE$9)/(Table!$AC$12-Table!$AC$13)</f>
        <v>2484.2204455555811</v>
      </c>
      <c r="Q105" s="124">
        <f>'Raw Data'!C105</f>
        <v>1.0185490846839151</v>
      </c>
      <c r="R105" s="124">
        <f>'Raw Data'!C105/'Raw Data'!I$23*100</f>
        <v>19.804710740144063</v>
      </c>
      <c r="S105" s="157">
        <f t="shared" si="7"/>
        <v>0.11961992522550746</v>
      </c>
      <c r="T105" s="157">
        <f t="shared" si="8"/>
        <v>5.8087312576615702E-6</v>
      </c>
      <c r="U105" s="129">
        <f t="shared" si="9"/>
        <v>5.3399114394388518E-3</v>
      </c>
      <c r="V105" s="129">
        <f t="shared" si="10"/>
        <v>5.7310339580816709E-2</v>
      </c>
      <c r="W105" s="129">
        <f t="shared" si="11"/>
        <v>1.2969723346568042E-5</v>
      </c>
      <c r="X105" s="162">
        <f t="shared" si="12"/>
        <v>8.9449327845978388</v>
      </c>
      <c r="Z105" s="44"/>
      <c r="AS105" s="23"/>
      <c r="AT105" s="23"/>
    </row>
    <row r="106" spans="1:46" x14ac:dyDescent="0.2">
      <c r="A106" s="124">
        <f>'Raw Data'!A106</f>
        <v>4054.724365234375</v>
      </c>
      <c r="B106" s="44">
        <f>'Raw Data'!E106</f>
        <v>0.89143570819807294</v>
      </c>
      <c r="C106" s="44">
        <f t="shared" si="1"/>
        <v>0.10856429180192706</v>
      </c>
      <c r="D106" s="54">
        <f t="shared" si="2"/>
        <v>8.1599874570302822E-3</v>
      </c>
      <c r="E106" s="42">
        <f>(2*Table!$AC$16*0.147)/A106</f>
        <v>2.6939014173413788E-2</v>
      </c>
      <c r="F106" s="42">
        <f t="shared" si="3"/>
        <v>5.3878028346827575E-2</v>
      </c>
      <c r="G106" s="124">
        <f>IF((('Raw Data'!C106)/('Raw Data'!C$136)*100)&lt;0,0,('Raw Data'!C106)/('Raw Data'!C$136)*100)</f>
        <v>89.143570819807294</v>
      </c>
      <c r="H106" s="124">
        <f t="shared" si="4"/>
        <v>0.81599874570302688</v>
      </c>
      <c r="I106" s="105">
        <f t="shared" si="5"/>
        <v>3.8726887604774163E-2</v>
      </c>
      <c r="J106" s="42">
        <f>'Raw Data'!F106/I106</f>
        <v>0.21070599683369179</v>
      </c>
      <c r="K106" s="43">
        <f t="shared" si="6"/>
        <v>24.802634324691034</v>
      </c>
      <c r="L106" s="124">
        <f>A106*Table!$AC$9/$AC$16</f>
        <v>763.94777728393922</v>
      </c>
      <c r="M106" s="124">
        <f>A106*Table!$AD$9/$AC$16</f>
        <v>261.92495221163631</v>
      </c>
      <c r="N106" s="124">
        <f>ABS(A106*Table!$AE$9/$AC$16)</f>
        <v>330.79909114627395</v>
      </c>
      <c r="O106" s="124">
        <f>($L106*(Table!$AC$10/Table!$AC$9)/(Table!$AC$12-Table!$AC$14))</f>
        <v>1638.6696209436709</v>
      </c>
      <c r="P106" s="124">
        <f>$N106*(Table!$AE$10/Table!$AE$9)/(Table!$AC$12-Table!$AC$13)</f>
        <v>2715.9202885572568</v>
      </c>
      <c r="Q106" s="124">
        <f>'Raw Data'!C106</f>
        <v>1.0279587713312708</v>
      </c>
      <c r="R106" s="124">
        <f>'Raw Data'!C106/'Raw Data'!I$23*100</f>
        <v>19.987673078443262</v>
      </c>
      <c r="S106" s="157">
        <f t="shared" si="7"/>
        <v>0.11396368371276071</v>
      </c>
      <c r="T106" s="157">
        <f t="shared" si="8"/>
        <v>4.65299088314719E-6</v>
      </c>
      <c r="U106" s="129">
        <f t="shared" si="9"/>
        <v>4.9294776359694462E-3</v>
      </c>
      <c r="V106" s="129">
        <f t="shared" si="10"/>
        <v>5.0060965190884599E-2</v>
      </c>
      <c r="W106" s="129">
        <f t="shared" si="11"/>
        <v>1.033808001725272E-5</v>
      </c>
      <c r="X106" s="162">
        <f t="shared" si="12"/>
        <v>8.9449431226778557</v>
      </c>
      <c r="Z106" s="44"/>
      <c r="AS106" s="23"/>
      <c r="AT106" s="23"/>
    </row>
    <row r="107" spans="1:46" x14ac:dyDescent="0.2">
      <c r="A107" s="124">
        <f>'Raw Data'!A107</f>
        <v>4434.576171875</v>
      </c>
      <c r="B107" s="44">
        <f>'Raw Data'!E107</f>
        <v>0.89875170645120406</v>
      </c>
      <c r="C107" s="44">
        <f t="shared" si="1"/>
        <v>0.10124829354879594</v>
      </c>
      <c r="D107" s="54">
        <f t="shared" si="2"/>
        <v>7.3159982531311174E-3</v>
      </c>
      <c r="E107" s="42">
        <f>(2*Table!$AC$16*0.147)/A107</f>
        <v>2.4631503194622314E-2</v>
      </c>
      <c r="F107" s="42">
        <f t="shared" si="3"/>
        <v>4.9263006389244628E-2</v>
      </c>
      <c r="G107" s="124">
        <f>IF((('Raw Data'!C107)/('Raw Data'!C$136)*100)&lt;0,0,('Raw Data'!C107)/('Raw Data'!C$136)*100)</f>
        <v>89.875170645120406</v>
      </c>
      <c r="H107" s="124">
        <f t="shared" si="4"/>
        <v>0.7315998253131113</v>
      </c>
      <c r="I107" s="105">
        <f t="shared" si="5"/>
        <v>3.8890782302104077E-2</v>
      </c>
      <c r="J107" s="42">
        <f>'Raw Data'!F107/I107</f>
        <v>0.18811651039314028</v>
      </c>
      <c r="K107" s="43">
        <f t="shared" si="6"/>
        <v>27.126177088401462</v>
      </c>
      <c r="L107" s="124">
        <f>A107*Table!$AC$9/$AC$16</f>
        <v>835.5153900835877</v>
      </c>
      <c r="M107" s="124">
        <f>A107*Table!$AD$9/$AC$16</f>
        <v>286.46241945723006</v>
      </c>
      <c r="N107" s="124">
        <f>ABS(A107*Table!$AE$9/$AC$16)</f>
        <v>361.78877653262589</v>
      </c>
      <c r="O107" s="124">
        <f>($L107*(Table!$AC$10/Table!$AC$9)/(Table!$AC$12-Table!$AC$14))</f>
        <v>1792.1823039115998</v>
      </c>
      <c r="P107" s="124">
        <f>$N107*(Table!$AE$10/Table!$AE$9)/(Table!$AC$12-Table!$AC$13)</f>
        <v>2970.3512030593251</v>
      </c>
      <c r="Q107" s="124">
        <f>'Raw Data'!C107</f>
        <v>1.0363952121269309</v>
      </c>
      <c r="R107" s="124">
        <f>'Raw Data'!C107/'Raw Data'!I$23*100</f>
        <v>20.151711583947634</v>
      </c>
      <c r="S107" s="157">
        <f t="shared" si="7"/>
        <v>0.10217639614686118</v>
      </c>
      <c r="T107" s="157">
        <f t="shared" si="8"/>
        <v>3.7867018382042872E-6</v>
      </c>
      <c r="U107" s="129">
        <f t="shared" si="9"/>
        <v>4.5442249276839491E-3</v>
      </c>
      <c r="V107" s="129">
        <f t="shared" si="10"/>
        <v>4.3625201992099107E-2</v>
      </c>
      <c r="W107" s="129">
        <f t="shared" si="11"/>
        <v>7.7489422919618667E-6</v>
      </c>
      <c r="X107" s="162">
        <f t="shared" si="12"/>
        <v>8.9449508716201471</v>
      </c>
      <c r="Z107" s="44"/>
      <c r="AS107" s="23"/>
      <c r="AT107" s="23"/>
    </row>
    <row r="108" spans="1:46" x14ac:dyDescent="0.2">
      <c r="A108" s="124">
        <f>'Raw Data'!A108</f>
        <v>4844.29541015625</v>
      </c>
      <c r="B108" s="44">
        <f>'Raw Data'!E108</f>
        <v>0.90597136898100405</v>
      </c>
      <c r="C108" s="44">
        <f t="shared" si="1"/>
        <v>9.4028631018995945E-2</v>
      </c>
      <c r="D108" s="54">
        <f t="shared" si="2"/>
        <v>7.2196625297999972E-3</v>
      </c>
      <c r="E108" s="42">
        <f>(2*Table!$AC$16*0.147)/A108</f>
        <v>2.2548227945663597E-2</v>
      </c>
      <c r="F108" s="42">
        <f t="shared" si="3"/>
        <v>4.5096455891327193E-2</v>
      </c>
      <c r="G108" s="124">
        <f>IF((('Raw Data'!C108)/('Raw Data'!C$136)*100)&lt;0,0,('Raw Data'!C108)/('Raw Data'!C$136)*100)</f>
        <v>90.597136898100402</v>
      </c>
      <c r="H108" s="124">
        <f t="shared" si="4"/>
        <v>0.72196625297999617</v>
      </c>
      <c r="I108" s="105">
        <f t="shared" si="5"/>
        <v>3.8378499914448527E-2</v>
      </c>
      <c r="J108" s="42">
        <f>'Raw Data'!F108/I108</f>
        <v>0.1881173715985178</v>
      </c>
      <c r="K108" s="43">
        <f t="shared" si="6"/>
        <v>29.632418087176081</v>
      </c>
      <c r="L108" s="124">
        <f>A108*Table!$AC$9/$AC$16</f>
        <v>912.71030475624934</v>
      </c>
      <c r="M108" s="124">
        <f>A108*Table!$AD$9/$AC$16</f>
        <v>312.92924734499974</v>
      </c>
      <c r="N108" s="124">
        <f>ABS(A108*Table!$AE$9/$AC$16)</f>
        <v>395.21515510737447</v>
      </c>
      <c r="O108" s="124">
        <f>($L108*(Table!$AC$10/Table!$AC$9)/(Table!$AC$12-Table!$AC$14))</f>
        <v>1957.7655614677165</v>
      </c>
      <c r="P108" s="124">
        <f>$N108*(Table!$AE$10/Table!$AE$9)/(Table!$AC$12-Table!$AC$13)</f>
        <v>3244.7878087633362</v>
      </c>
      <c r="Q108" s="124">
        <f>'Raw Data'!C108</f>
        <v>1.0447205634173355</v>
      </c>
      <c r="R108" s="124">
        <f>'Raw Data'!C108/'Raw Data'!I$23*100</f>
        <v>20.313590060494217</v>
      </c>
      <c r="S108" s="157">
        <f t="shared" si="7"/>
        <v>0.10083095610032178</v>
      </c>
      <c r="T108" s="157">
        <f t="shared" si="8"/>
        <v>3.0703124778153068E-6</v>
      </c>
      <c r="U108" s="129">
        <f t="shared" si="9"/>
        <v>4.1933012627400883E-3</v>
      </c>
      <c r="V108" s="129">
        <f t="shared" si="10"/>
        <v>3.8081601265083059E-2</v>
      </c>
      <c r="W108" s="129">
        <f t="shared" si="11"/>
        <v>6.4080918995315649E-6</v>
      </c>
      <c r="X108" s="162">
        <f t="shared" si="12"/>
        <v>8.944957279712046</v>
      </c>
      <c r="Z108" s="44"/>
      <c r="AS108" s="23"/>
      <c r="AT108" s="23"/>
    </row>
    <row r="109" spans="1:46" x14ac:dyDescent="0.2">
      <c r="A109" s="124">
        <f>'Raw Data'!A109</f>
        <v>5305.78173828125</v>
      </c>
      <c r="B109" s="44">
        <f>'Raw Data'!E109</f>
        <v>0.91337480724643549</v>
      </c>
      <c r="C109" s="44">
        <f t="shared" si="1"/>
        <v>8.6625192753564506E-2</v>
      </c>
      <c r="D109" s="54">
        <f t="shared" si="2"/>
        <v>7.403438265431439E-3</v>
      </c>
      <c r="E109" s="42">
        <f>(2*Table!$AC$16*0.147)/A109</f>
        <v>2.0587027988022553E-2</v>
      </c>
      <c r="F109" s="42">
        <f t="shared" si="3"/>
        <v>4.1174055976045107E-2</v>
      </c>
      <c r="G109" s="124">
        <f>IF((('Raw Data'!C109)/('Raw Data'!C$136)*100)&lt;0,0,('Raw Data'!C109)/('Raw Data'!C$136)*100)</f>
        <v>91.337480724643555</v>
      </c>
      <c r="H109" s="124">
        <f t="shared" si="4"/>
        <v>0.74034382654315323</v>
      </c>
      <c r="I109" s="105">
        <f t="shared" si="5"/>
        <v>3.9518761617455711E-2</v>
      </c>
      <c r="J109" s="42">
        <f>'Raw Data'!F109/I109</f>
        <v>0.18733983461063944</v>
      </c>
      <c r="K109" s="43">
        <f t="shared" si="6"/>
        <v>32.455316911191986</v>
      </c>
      <c r="L109" s="124">
        <f>A109*Table!$AC$9/$AC$16</f>
        <v>999.65862056307287</v>
      </c>
      <c r="M109" s="124">
        <f>A109*Table!$AD$9/$AC$16</f>
        <v>342.74009847876783</v>
      </c>
      <c r="N109" s="124">
        <f>ABS(A109*Table!$AE$9/$AC$16)</f>
        <v>432.86488025986506</v>
      </c>
      <c r="O109" s="124">
        <f>($L109*(Table!$AC$10/Table!$AC$9)/(Table!$AC$12-Table!$AC$14))</f>
        <v>2144.2698853776769</v>
      </c>
      <c r="P109" s="124">
        <f>$N109*(Table!$AE$10/Table!$AE$9)/(Table!$AC$12-Table!$AC$13)</f>
        <v>3553.8988527082506</v>
      </c>
      <c r="Q109" s="124">
        <f>'Raw Data'!C109</f>
        <v>1.0532578356322251</v>
      </c>
      <c r="R109" s="124">
        <f>'Raw Data'!C109/'Raw Data'!I$23*100</f>
        <v>20.479589136305304</v>
      </c>
      <c r="S109" s="157">
        <f t="shared" si="7"/>
        <v>0.10339759727714581</v>
      </c>
      <c r="T109" s="157">
        <f t="shared" si="8"/>
        <v>2.4579223716347798E-6</v>
      </c>
      <c r="U109" s="129">
        <f t="shared" si="9"/>
        <v>3.8598627208022776E-3</v>
      </c>
      <c r="V109" s="129">
        <f t="shared" si="10"/>
        <v>3.3102889863741866E-2</v>
      </c>
      <c r="W109" s="129">
        <f t="shared" si="11"/>
        <v>5.4778201568632707E-6</v>
      </c>
      <c r="X109" s="162">
        <f t="shared" si="12"/>
        <v>8.9449627575322026</v>
      </c>
      <c r="Z109" s="44"/>
      <c r="AS109" s="23"/>
      <c r="AT109" s="23"/>
    </row>
    <row r="110" spans="1:46" x14ac:dyDescent="0.2">
      <c r="A110" s="124">
        <f>'Raw Data'!A110</f>
        <v>5804.2412109375</v>
      </c>
      <c r="B110" s="44">
        <f>'Raw Data'!E110</f>
        <v>0.92066853174248997</v>
      </c>
      <c r="C110" s="44">
        <f t="shared" si="1"/>
        <v>7.9331468257510029E-2</v>
      </c>
      <c r="D110" s="54">
        <f t="shared" si="2"/>
        <v>7.2937244960544767E-3</v>
      </c>
      <c r="E110" s="42">
        <f>(2*Table!$AC$16*0.147)/A110</f>
        <v>1.8819045104207892E-2</v>
      </c>
      <c r="F110" s="42">
        <f t="shared" si="3"/>
        <v>3.7638090208415784E-2</v>
      </c>
      <c r="G110" s="124">
        <f>IF((('Raw Data'!C110)/('Raw Data'!C$136)*100)&lt;0,0,('Raw Data'!C110)/('Raw Data'!C$136)*100)</f>
        <v>92.06685317424899</v>
      </c>
      <c r="H110" s="124">
        <f t="shared" si="4"/>
        <v>0.72937244960543524</v>
      </c>
      <c r="I110" s="105">
        <f t="shared" si="5"/>
        <v>3.8996071798456988E-2</v>
      </c>
      <c r="J110" s="42">
        <f>'Raw Data'!F110/I110</f>
        <v>0.18703741581333014</v>
      </c>
      <c r="K110" s="43">
        <f t="shared" si="6"/>
        <v>35.504379415162383</v>
      </c>
      <c r="L110" s="124">
        <f>A110*Table!$AC$9/$AC$16</f>
        <v>1093.5730206310182</v>
      </c>
      <c r="M110" s="124">
        <f>A110*Table!$AD$9/$AC$16</f>
        <v>374.93932135920619</v>
      </c>
      <c r="N110" s="124">
        <f>ABS(A110*Table!$AE$9/$AC$16)</f>
        <v>473.5310083798729</v>
      </c>
      <c r="O110" s="124">
        <f>($L110*(Table!$AC$10/Table!$AC$9)/(Table!$AC$12-Table!$AC$14))</f>
        <v>2345.7164749700091</v>
      </c>
      <c r="P110" s="124">
        <f>$N110*(Table!$AE$10/Table!$AE$9)/(Table!$AC$12-Table!$AC$13)</f>
        <v>3887.7751098511721</v>
      </c>
      <c r="Q110" s="124">
        <f>'Raw Data'!C110</f>
        <v>1.0616685914527975</v>
      </c>
      <c r="R110" s="124">
        <f>'Raw Data'!C110/'Raw Data'!I$23*100</f>
        <v>20.643128222086439</v>
      </c>
      <c r="S110" s="157">
        <f t="shared" si="7"/>
        <v>0.10186531731004383</v>
      </c>
      <c r="T110" s="157">
        <f t="shared" si="8"/>
        <v>1.9537814890391303E-6</v>
      </c>
      <c r="U110" s="129">
        <f t="shared" si="9"/>
        <v>3.5565593282351139E-3</v>
      </c>
      <c r="V110" s="129">
        <f t="shared" si="10"/>
        <v>2.8824695175980367E-2</v>
      </c>
      <c r="W110" s="129">
        <f t="shared" si="11"/>
        <v>4.5095325045219145E-6</v>
      </c>
      <c r="X110" s="162">
        <f t="shared" si="12"/>
        <v>8.9449672670647065</v>
      </c>
      <c r="Z110" s="44"/>
      <c r="AS110" s="23"/>
      <c r="AT110" s="23"/>
    </row>
    <row r="111" spans="1:46" x14ac:dyDescent="0.2">
      <c r="A111" s="124">
        <f>'Raw Data'!A111</f>
        <v>6355.353515625</v>
      </c>
      <c r="B111" s="44">
        <f>'Raw Data'!E111</f>
        <v>0.92808893392197966</v>
      </c>
      <c r="C111" s="44">
        <f t="shared" si="1"/>
        <v>7.1911066078020336E-2</v>
      </c>
      <c r="D111" s="54">
        <f t="shared" si="2"/>
        <v>7.4204021794896935E-3</v>
      </c>
      <c r="E111" s="42">
        <f>(2*Table!$AC$16*0.147)/A111</f>
        <v>1.7187128438376584E-2</v>
      </c>
      <c r="F111" s="42">
        <f t="shared" si="3"/>
        <v>3.4374256876753169E-2</v>
      </c>
      <c r="G111" s="124">
        <f>IF((('Raw Data'!C111)/('Raw Data'!C$136)*100)&lt;0,0,('Raw Data'!C111)/('Raw Data'!C$136)*100)</f>
        <v>92.808893392197973</v>
      </c>
      <c r="H111" s="124">
        <f t="shared" si="4"/>
        <v>0.74204021794898267</v>
      </c>
      <c r="I111" s="105">
        <f t="shared" si="5"/>
        <v>3.9394260707801498E-2</v>
      </c>
      <c r="J111" s="42">
        <f>'Raw Data'!F111/I111</f>
        <v>0.18836251896003176</v>
      </c>
      <c r="K111" s="43">
        <f t="shared" si="6"/>
        <v>38.875517804297168</v>
      </c>
      <c r="L111" s="124">
        <f>A111*Table!$AC$9/$AC$16</f>
        <v>1197.407703898202</v>
      </c>
      <c r="M111" s="124">
        <f>A111*Table!$AD$9/$AC$16</f>
        <v>410.53978419366928</v>
      </c>
      <c r="N111" s="124">
        <f>ABS(A111*Table!$AE$9/$AC$16)</f>
        <v>518.49274513151897</v>
      </c>
      <c r="O111" s="124">
        <f>($L111*(Table!$AC$10/Table!$AC$9)/(Table!$AC$12-Table!$AC$14))</f>
        <v>2568.4420933037368</v>
      </c>
      <c r="P111" s="124">
        <f>$N111*(Table!$AE$10/Table!$AE$9)/(Table!$AC$12-Table!$AC$13)</f>
        <v>4256.9190897497438</v>
      </c>
      <c r="Q111" s="124">
        <f>'Raw Data'!C111</f>
        <v>1.0702254255991779</v>
      </c>
      <c r="R111" s="124">
        <f>'Raw Data'!C111/'Raw Data'!I$23*100</f>
        <v>20.809507660906554</v>
      </c>
      <c r="S111" s="157">
        <f t="shared" si="7"/>
        <v>0.10363451800115989</v>
      </c>
      <c r="T111" s="157">
        <f t="shared" si="8"/>
        <v>1.525980794170323E-6</v>
      </c>
      <c r="U111" s="129">
        <f t="shared" si="9"/>
        <v>3.2743273225864134E-3</v>
      </c>
      <c r="V111" s="129">
        <f t="shared" si="10"/>
        <v>2.5063652087324327E-2</v>
      </c>
      <c r="W111" s="129">
        <f t="shared" si="11"/>
        <v>3.8266706881516855E-6</v>
      </c>
      <c r="X111" s="162">
        <f t="shared" si="12"/>
        <v>8.9449710937353952</v>
      </c>
      <c r="Z111" s="44"/>
      <c r="AS111" s="23"/>
      <c r="AT111" s="23"/>
    </row>
    <row r="112" spans="1:46" x14ac:dyDescent="0.2">
      <c r="A112" s="124">
        <f>'Raw Data'!A112</f>
        <v>6946.607421875</v>
      </c>
      <c r="B112" s="44">
        <f>'Raw Data'!E112</f>
        <v>0.93484360591318261</v>
      </c>
      <c r="C112" s="44">
        <f t="shared" si="1"/>
        <v>6.5156394086817393E-2</v>
      </c>
      <c r="D112" s="54">
        <f t="shared" si="2"/>
        <v>6.7546719912029429E-3</v>
      </c>
      <c r="E112" s="42">
        <f>(2*Table!$AC$16*0.147)/A112</f>
        <v>1.5724262292463341E-2</v>
      </c>
      <c r="F112" s="42">
        <f t="shared" si="3"/>
        <v>3.1448524584926682E-2</v>
      </c>
      <c r="G112" s="124">
        <f>IF((('Raw Data'!C112)/('Raw Data'!C$136)*100)&lt;0,0,('Raw Data'!C112)/('Raw Data'!C$136)*100)</f>
        <v>93.484360591318264</v>
      </c>
      <c r="H112" s="124">
        <f t="shared" si="4"/>
        <v>0.67546719912029118</v>
      </c>
      <c r="I112" s="105">
        <f t="shared" si="5"/>
        <v>3.8633042872467049E-2</v>
      </c>
      <c r="J112" s="42">
        <f>'Raw Data'!F112/I112</f>
        <v>0.17484183199084363</v>
      </c>
      <c r="K112" s="43">
        <f t="shared" si="6"/>
        <v>42.492201235481829</v>
      </c>
      <c r="L112" s="124">
        <f>A112*Table!$AC$9/$AC$16</f>
        <v>1308.8054381962338</v>
      </c>
      <c r="M112" s="124">
        <f>A112*Table!$AD$9/$AC$16</f>
        <v>448.73329309585159</v>
      </c>
      <c r="N112" s="124">
        <f>ABS(A112*Table!$AE$9/$AC$16)</f>
        <v>566.72937904458126</v>
      </c>
      <c r="O112" s="124">
        <f>($L112*(Table!$AC$10/Table!$AC$9)/(Table!$AC$12-Table!$AC$14))</f>
        <v>2807.3904723213946</v>
      </c>
      <c r="P112" s="124">
        <f>$N112*(Table!$AE$10/Table!$AE$9)/(Table!$AC$12-Table!$AC$13)</f>
        <v>4652.9505668684824</v>
      </c>
      <c r="Q112" s="124">
        <f>'Raw Data'!C112</f>
        <v>1.0780145732146107</v>
      </c>
      <c r="R112" s="124">
        <f>'Raw Data'!C112/'Raw Data'!I$23*100</f>
        <v>20.960960170908859</v>
      </c>
      <c r="S112" s="157">
        <f t="shared" si="7"/>
        <v>9.4336824222159957E-2</v>
      </c>
      <c r="T112" s="157">
        <f t="shared" si="8"/>
        <v>1.2000298674763599E-6</v>
      </c>
      <c r="U112" s="129">
        <f t="shared" si="9"/>
        <v>3.0174384268358673E-3</v>
      </c>
      <c r="V112" s="129">
        <f t="shared" si="10"/>
        <v>2.1829382884605404E-2</v>
      </c>
      <c r="W112" s="129">
        <f t="shared" si="11"/>
        <v>2.915626065246576E-6</v>
      </c>
      <c r="X112" s="162">
        <f t="shared" si="12"/>
        <v>8.9449740093614611</v>
      </c>
      <c r="Z112" s="44"/>
      <c r="AS112" s="23"/>
      <c r="AT112" s="23"/>
    </row>
    <row r="113" spans="1:46" x14ac:dyDescent="0.2">
      <c r="A113" s="124">
        <f>'Raw Data'!A113</f>
        <v>7604.56396484375</v>
      </c>
      <c r="B113" s="44">
        <f>'Raw Data'!E113</f>
        <v>0.94173274795484729</v>
      </c>
      <c r="C113" s="44">
        <f t="shared" si="1"/>
        <v>5.8267252045152707E-2</v>
      </c>
      <c r="D113" s="54">
        <f t="shared" si="2"/>
        <v>6.8891420416646865E-3</v>
      </c>
      <c r="E113" s="42">
        <f>(2*Table!$AC$16*0.147)/A113</f>
        <v>1.4363779126497148E-2</v>
      </c>
      <c r="F113" s="42">
        <f t="shared" si="3"/>
        <v>2.8727558252994296E-2</v>
      </c>
      <c r="G113" s="124">
        <f>IF((('Raw Data'!C113)/('Raw Data'!C$136)*100)&lt;0,0,('Raw Data'!C113)/('Raw Data'!C$136)*100)</f>
        <v>94.17327479548473</v>
      </c>
      <c r="H113" s="124">
        <f t="shared" si="4"/>
        <v>0.68891420416646554</v>
      </c>
      <c r="I113" s="105">
        <f t="shared" si="5"/>
        <v>3.9301561256861905E-2</v>
      </c>
      <c r="J113" s="42">
        <f>'Raw Data'!F113/I113</f>
        <v>0.17528927150347923</v>
      </c>
      <c r="K113" s="43">
        <f t="shared" si="6"/>
        <v>46.516902809949634</v>
      </c>
      <c r="L113" s="124">
        <f>A113*Table!$AC$9/$AC$16</f>
        <v>1432.7705695526649</v>
      </c>
      <c r="M113" s="124">
        <f>A113*Table!$AD$9/$AC$16</f>
        <v>491.23562384662796</v>
      </c>
      <c r="N113" s="124">
        <f>ABS(A113*Table!$AE$9/$AC$16)</f>
        <v>620.40785551365343</v>
      </c>
      <c r="O113" s="124">
        <f>($L113*(Table!$AC$10/Table!$AC$9)/(Table!$AC$12-Table!$AC$14))</f>
        <v>3073.2959449864115</v>
      </c>
      <c r="P113" s="124">
        <f>$N113*(Table!$AE$10/Table!$AE$9)/(Table!$AC$12-Table!$AC$13)</f>
        <v>5093.6605542992884</v>
      </c>
      <c r="Q113" s="124">
        <f>'Raw Data'!C113</f>
        <v>1.0859587849211298</v>
      </c>
      <c r="R113" s="124">
        <f>'Raw Data'!C113/'Raw Data'!I$23*100</f>
        <v>21.115427753543724</v>
      </c>
      <c r="S113" s="157">
        <f t="shared" si="7"/>
        <v>9.6214854351539383E-2</v>
      </c>
      <c r="T113" s="157">
        <f t="shared" si="8"/>
        <v>9.2262762207973026E-7</v>
      </c>
      <c r="U113" s="129">
        <f t="shared" si="9"/>
        <v>2.7766783014991155E-3</v>
      </c>
      <c r="V113" s="129">
        <f t="shared" si="10"/>
        <v>1.8965951192051547E-2</v>
      </c>
      <c r="W113" s="129">
        <f t="shared" si="11"/>
        <v>2.4813588536000197E-6</v>
      </c>
      <c r="X113" s="162">
        <f t="shared" si="12"/>
        <v>8.9449764907203146</v>
      </c>
      <c r="Z113" s="44"/>
      <c r="AS113" s="23"/>
      <c r="AT113" s="23"/>
    </row>
    <row r="114" spans="1:46" x14ac:dyDescent="0.2">
      <c r="A114" s="124">
        <f>'Raw Data'!A114</f>
        <v>8315.3447265625</v>
      </c>
      <c r="B114" s="44">
        <f>'Raw Data'!E114</f>
        <v>0.94829116263137603</v>
      </c>
      <c r="C114" s="44">
        <f t="shared" si="1"/>
        <v>5.1708837368623972E-2</v>
      </c>
      <c r="D114" s="54">
        <f t="shared" si="2"/>
        <v>6.5584146765287343E-3</v>
      </c>
      <c r="E114" s="42">
        <f>(2*Table!$AC$16*0.147)/A114</f>
        <v>1.313598903427423E-2</v>
      </c>
      <c r="F114" s="42">
        <f t="shared" si="3"/>
        <v>2.627197806854846E-2</v>
      </c>
      <c r="G114" s="124">
        <f>IF((('Raw Data'!C114)/('Raw Data'!C$136)*100)&lt;0,0,('Raw Data'!C114)/('Raw Data'!C$136)*100)</f>
        <v>94.829116263137607</v>
      </c>
      <c r="H114" s="124">
        <f t="shared" si="4"/>
        <v>0.65584146765287699</v>
      </c>
      <c r="I114" s="105">
        <f t="shared" si="5"/>
        <v>3.8805941075577E-2</v>
      </c>
      <c r="J114" s="42">
        <f>'Raw Data'!F114/I114</f>
        <v>0.16900542789970771</v>
      </c>
      <c r="K114" s="43">
        <f t="shared" si="6"/>
        <v>50.864728637295734</v>
      </c>
      <c r="L114" s="124">
        <f>A114*Table!$AC$9/$AC$16</f>
        <v>1566.6882749599565</v>
      </c>
      <c r="M114" s="124">
        <f>A114*Table!$AD$9/$AC$16</f>
        <v>537.15026570055647</v>
      </c>
      <c r="N114" s="124">
        <f>ABS(A114*Table!$AE$9/$AC$16)</f>
        <v>678.395922963271</v>
      </c>
      <c r="O114" s="124">
        <f>($L114*(Table!$AC$10/Table!$AC$9)/(Table!$AC$12-Table!$AC$14))</f>
        <v>3360.5497103388175</v>
      </c>
      <c r="P114" s="124">
        <f>$N114*(Table!$AE$10/Table!$AE$9)/(Table!$AC$12-Table!$AC$13)</f>
        <v>5569.7530620958196</v>
      </c>
      <c r="Q114" s="124">
        <f>'Raw Data'!C114</f>
        <v>1.0935216184836232</v>
      </c>
      <c r="R114" s="124">
        <f>'Raw Data'!C114/'Raw Data'!I$23*100</f>
        <v>21.262479803693584</v>
      </c>
      <c r="S114" s="157">
        <f t="shared" si="7"/>
        <v>9.1595863325635837E-2</v>
      </c>
      <c r="T114" s="157">
        <f t="shared" si="8"/>
        <v>7.0176011779388148E-7</v>
      </c>
      <c r="U114" s="129">
        <f t="shared" si="9"/>
        <v>2.5570172377547755E-3</v>
      </c>
      <c r="V114" s="129">
        <f t="shared" si="10"/>
        <v>1.6498729702861429E-2</v>
      </c>
      <c r="W114" s="129">
        <f t="shared" si="11"/>
        <v>1.9756564554821232E-6</v>
      </c>
      <c r="X114" s="162">
        <f t="shared" si="12"/>
        <v>8.9449784663767709</v>
      </c>
      <c r="Z114" s="44"/>
      <c r="AS114" s="23"/>
      <c r="AT114" s="23"/>
    </row>
    <row r="115" spans="1:46" x14ac:dyDescent="0.2">
      <c r="A115" s="124">
        <f>'Raw Data'!A115</f>
        <v>9094.54296875</v>
      </c>
      <c r="B115" s="44">
        <f>'Raw Data'!E115</f>
        <v>0.9546047038980634</v>
      </c>
      <c r="C115" s="44">
        <f t="shared" si="1"/>
        <v>4.53952961019366E-2</v>
      </c>
      <c r="D115" s="54">
        <f t="shared" si="2"/>
        <v>6.3135412666873725E-3</v>
      </c>
      <c r="E115" s="42">
        <f>(2*Table!$AC$16*0.147)/A115</f>
        <v>1.2010529558182758E-2</v>
      </c>
      <c r="F115" s="42">
        <f t="shared" si="3"/>
        <v>2.4021059116365515E-2</v>
      </c>
      <c r="G115" s="124">
        <f>IF((('Raw Data'!C115)/('Raw Data'!C$136)*100)&lt;0,0,('Raw Data'!C115)/('Raw Data'!C$136)*100)</f>
        <v>95.460470389806346</v>
      </c>
      <c r="H115" s="124">
        <f t="shared" si="4"/>
        <v>0.63135412666873947</v>
      </c>
      <c r="I115" s="105">
        <f t="shared" si="5"/>
        <v>3.8900620860393254E-2</v>
      </c>
      <c r="J115" s="42">
        <f>'Raw Data'!F115/I115</f>
        <v>0.16229924168422508</v>
      </c>
      <c r="K115" s="43">
        <f t="shared" si="6"/>
        <v>55.631062258669154</v>
      </c>
      <c r="L115" s="124">
        <f>A115*Table!$AC$9/$AC$16</f>
        <v>1713.496469935322</v>
      </c>
      <c r="M115" s="124">
        <f>A115*Table!$AD$9/$AC$16</f>
        <v>587.48450397782472</v>
      </c>
      <c r="N115" s="124">
        <f>ABS(A115*Table!$AE$9/$AC$16)</f>
        <v>741.96573612947373</v>
      </c>
      <c r="O115" s="124">
        <f>($L115*(Table!$AC$10/Table!$AC$9)/(Table!$AC$12-Table!$AC$14))</f>
        <v>3675.45360346487</v>
      </c>
      <c r="P115" s="124">
        <f>$N115*(Table!$AE$10/Table!$AE$9)/(Table!$AC$12-Table!$AC$13)</f>
        <v>6091.6727104226075</v>
      </c>
      <c r="Q115" s="124">
        <f>'Raw Data'!C115</f>
        <v>1.1008020763602457</v>
      </c>
      <c r="R115" s="124">
        <f>'Raw Data'!C115/'Raw Data'!I$23*100</f>
        <v>21.404041329269997</v>
      </c>
      <c r="S115" s="157">
        <f t="shared" si="7"/>
        <v>8.8175922305410007E-2</v>
      </c>
      <c r="T115" s="157">
        <f t="shared" si="8"/>
        <v>5.2401211370067813E-7</v>
      </c>
      <c r="U115" s="129">
        <f t="shared" si="9"/>
        <v>2.3535037882405955E-3</v>
      </c>
      <c r="V115" s="129">
        <f t="shared" si="10"/>
        <v>1.4339790103092638E-2</v>
      </c>
      <c r="W115" s="129">
        <f t="shared" si="11"/>
        <v>1.5899531840357285E-6</v>
      </c>
      <c r="X115" s="162">
        <f t="shared" si="12"/>
        <v>8.9449800563299551</v>
      </c>
      <c r="Z115" s="44"/>
      <c r="AS115" s="23"/>
      <c r="AT115" s="23"/>
    </row>
    <row r="116" spans="1:46" x14ac:dyDescent="0.2">
      <c r="A116" s="124">
        <f>'Raw Data'!A116</f>
        <v>9954.947265625</v>
      </c>
      <c r="B116" s="44">
        <f>'Raw Data'!E116</f>
        <v>0.96050724952333921</v>
      </c>
      <c r="C116" s="44">
        <f t="shared" si="1"/>
        <v>3.9492750476660787E-2</v>
      </c>
      <c r="D116" s="54">
        <f t="shared" si="2"/>
        <v>5.9025456252758124E-3</v>
      </c>
      <c r="E116" s="42">
        <f>(2*Table!$AC$16*0.147)/A116</f>
        <v>1.0972461654469372E-2</v>
      </c>
      <c r="F116" s="42">
        <f t="shared" si="3"/>
        <v>2.1944923308938744E-2</v>
      </c>
      <c r="G116" s="124">
        <f>IF((('Raw Data'!C116)/('Raw Data'!C$136)*100)&lt;0,0,('Raw Data'!C116)/('Raw Data'!C$136)*100)</f>
        <v>96.050724952333923</v>
      </c>
      <c r="H116" s="124">
        <f t="shared" si="4"/>
        <v>0.59025456252757635</v>
      </c>
      <c r="I116" s="105">
        <f t="shared" si="5"/>
        <v>3.9258084584621544E-2</v>
      </c>
      <c r="J116" s="42">
        <f>'Raw Data'!F116/I116</f>
        <v>0.15035235895303969</v>
      </c>
      <c r="K116" s="43">
        <f t="shared" si="6"/>
        <v>60.894131021063302</v>
      </c>
      <c r="L116" s="124">
        <f>A116*Table!$AC$9/$AC$16</f>
        <v>1875.604640788808</v>
      </c>
      <c r="M116" s="124">
        <f>A116*Table!$AD$9/$AC$16</f>
        <v>643.06444827044845</v>
      </c>
      <c r="N116" s="124">
        <f>ABS(A116*Table!$AE$9/$AC$16)</f>
        <v>812.1606331895473</v>
      </c>
      <c r="O116" s="124">
        <f>($L116*(Table!$AC$10/Table!$AC$9)/(Table!$AC$12-Table!$AC$14))</f>
        <v>4023.175977667971</v>
      </c>
      <c r="P116" s="124">
        <f>$N116*(Table!$AE$10/Table!$AE$9)/(Table!$AC$12-Table!$AC$13)</f>
        <v>6667.9854941670537</v>
      </c>
      <c r="Q116" s="124">
        <f>'Raw Data'!C116</f>
        <v>1.1076085947584711</v>
      </c>
      <c r="R116" s="124">
        <f>'Raw Data'!C116/'Raw Data'!I$23*100</f>
        <v>21.536387555928432</v>
      </c>
      <c r="S116" s="157">
        <f t="shared" si="7"/>
        <v>8.2435891756123286E-2</v>
      </c>
      <c r="T116" s="157">
        <f t="shared" si="8"/>
        <v>3.8531900192761981E-7</v>
      </c>
      <c r="U116" s="129">
        <f t="shared" si="9"/>
        <v>2.1633853983631639E-3</v>
      </c>
      <c r="V116" s="129">
        <f t="shared" si="10"/>
        <v>1.2436103008990628E-2</v>
      </c>
      <c r="W116" s="129">
        <f t="shared" si="11"/>
        <v>1.2406077701305236E-6</v>
      </c>
      <c r="X116" s="162">
        <f t="shared" si="12"/>
        <v>8.9449812969377245</v>
      </c>
      <c r="Z116" s="44"/>
      <c r="AS116" s="23"/>
      <c r="AT116" s="23"/>
    </row>
    <row r="117" spans="1:46" x14ac:dyDescent="0.2">
      <c r="A117" s="124">
        <f>'Raw Data'!A117</f>
        <v>10894.576171875</v>
      </c>
      <c r="B117" s="44">
        <f>'Raw Data'!E117</f>
        <v>0.96533106950790948</v>
      </c>
      <c r="C117" s="44">
        <f t="shared" si="1"/>
        <v>3.4668930492090522E-2</v>
      </c>
      <c r="D117" s="54">
        <f t="shared" si="2"/>
        <v>4.8238199845702656E-3</v>
      </c>
      <c r="E117" s="42">
        <f>(2*Table!$AC$16*0.147)/A117</f>
        <v>1.0026115327581034E-2</v>
      </c>
      <c r="F117" s="42">
        <f t="shared" si="3"/>
        <v>2.0052230655162068E-2</v>
      </c>
      <c r="G117" s="124">
        <f>IF((('Raw Data'!C117)/('Raw Data'!C$136)*100)&lt;0,0,('Raw Data'!C117)/('Raw Data'!C$136)*100)</f>
        <v>96.533106950790952</v>
      </c>
      <c r="H117" s="124">
        <f t="shared" si="4"/>
        <v>0.48238199845702923</v>
      </c>
      <c r="I117" s="105">
        <f t="shared" si="5"/>
        <v>3.9171375915125761E-2</v>
      </c>
      <c r="J117" s="42">
        <f>'Raw Data'!F117/I117</f>
        <v>0.1231465546429167</v>
      </c>
      <c r="K117" s="43">
        <f t="shared" si="6"/>
        <v>66.641814479512419</v>
      </c>
      <c r="L117" s="124">
        <f>A117*Table!$AC$9/$AC$16</f>
        <v>2052.639464797106</v>
      </c>
      <c r="M117" s="124">
        <f>A117*Table!$AD$9/$AC$16</f>
        <v>703.76210221615077</v>
      </c>
      <c r="N117" s="124">
        <f>ABS(A117*Table!$AE$9/$AC$16)</f>
        <v>888.81896066239403</v>
      </c>
      <c r="O117" s="124">
        <f>($L117*(Table!$AC$10/Table!$AC$9)/(Table!$AC$12-Table!$AC$14))</f>
        <v>4402.9160549058479</v>
      </c>
      <c r="P117" s="124">
        <f>$N117*(Table!$AE$10/Table!$AE$9)/(Table!$AC$12-Table!$AC$13)</f>
        <v>7297.3642090508529</v>
      </c>
      <c r="Q117" s="124">
        <f>'Raw Data'!C117</f>
        <v>1.1131711810659968</v>
      </c>
      <c r="R117" s="124">
        <f>'Raw Data'!C117/'Raw Data'!I$23*100</f>
        <v>21.644546715309367</v>
      </c>
      <c r="S117" s="157">
        <f t="shared" si="7"/>
        <v>6.7370237748984305E-2</v>
      </c>
      <c r="T117" s="157">
        <f t="shared" si="8"/>
        <v>2.9068136653265242E-7</v>
      </c>
      <c r="U117" s="129">
        <f t="shared" si="9"/>
        <v>1.986726823865444E-3</v>
      </c>
      <c r="V117" s="129">
        <f t="shared" si="10"/>
        <v>1.0767738912253903E-2</v>
      </c>
      <c r="W117" s="129">
        <f t="shared" si="11"/>
        <v>8.4653220483217016E-7</v>
      </c>
      <c r="X117" s="162">
        <f t="shared" si="12"/>
        <v>8.9449821434699288</v>
      </c>
      <c r="Z117" s="44"/>
      <c r="AS117" s="23"/>
      <c r="AT117" s="23"/>
    </row>
    <row r="118" spans="1:46" x14ac:dyDescent="0.2">
      <c r="A118" s="124">
        <f>'Raw Data'!A118</f>
        <v>11895.4990234375</v>
      </c>
      <c r="B118" s="44">
        <f>'Raw Data'!E118</f>
        <v>0.97000614492896864</v>
      </c>
      <c r="C118" s="44">
        <f t="shared" si="1"/>
        <v>2.9993855071031361E-2</v>
      </c>
      <c r="D118" s="54">
        <f t="shared" si="2"/>
        <v>4.6750754210591605E-3</v>
      </c>
      <c r="E118" s="42">
        <f>(2*Table!$AC$16*0.147)/A118</f>
        <v>9.1824880090461518E-3</v>
      </c>
      <c r="F118" s="42">
        <f t="shared" si="3"/>
        <v>1.8364976018092304E-2</v>
      </c>
      <c r="G118" s="124">
        <f>IF((('Raw Data'!C118)/('Raw Data'!C$136)*100)&lt;0,0,('Raw Data'!C118)/('Raw Data'!C$136)*100)</f>
        <v>97.000614492896858</v>
      </c>
      <c r="H118" s="124">
        <f t="shared" si="4"/>
        <v>0.46750754210590628</v>
      </c>
      <c r="I118" s="105">
        <f t="shared" si="5"/>
        <v>3.8172325978721222E-2</v>
      </c>
      <c r="J118" s="42">
        <f>'Raw Data'!F118/I118</f>
        <v>0.12247289891806001</v>
      </c>
      <c r="K118" s="43">
        <f t="shared" si="6"/>
        <v>72.76443126880352</v>
      </c>
      <c r="L118" s="124">
        <f>A118*Table!$AC$9/$AC$16</f>
        <v>2241.2226381047881</v>
      </c>
      <c r="M118" s="124">
        <f>A118*Table!$AD$9/$AC$16</f>
        <v>768.41919020735588</v>
      </c>
      <c r="N118" s="124">
        <f>ABS(A118*Table!$AE$9/$AC$16)</f>
        <v>970.47787006776196</v>
      </c>
      <c r="O118" s="124">
        <f>($L118*(Table!$AC$10/Table!$AC$9)/(Table!$AC$12-Table!$AC$14))</f>
        <v>4807.4273661621373</v>
      </c>
      <c r="P118" s="124">
        <f>$N118*(Table!$AE$10/Table!$AE$9)/(Table!$AC$12-Table!$AC$13)</f>
        <v>7967.7986048256298</v>
      </c>
      <c r="Q118" s="124">
        <f>'Raw Data'!C118</f>
        <v>1.1185622426327668</v>
      </c>
      <c r="R118" s="124">
        <f>'Raw Data'!C118/'Raw Data'!I$23*100</f>
        <v>21.749370740501362</v>
      </c>
      <c r="S118" s="157">
        <f t="shared" si="7"/>
        <v>6.5292847498173615E-2</v>
      </c>
      <c r="T118" s="157">
        <f t="shared" si="8"/>
        <v>2.1374764203052621E-7</v>
      </c>
      <c r="U118" s="129">
        <f t="shared" si="9"/>
        <v>1.8283697638618562E-3</v>
      </c>
      <c r="V118" s="129">
        <f t="shared" si="10"/>
        <v>9.3567100490877589E-3</v>
      </c>
      <c r="W118" s="129">
        <f t="shared" si="11"/>
        <v>6.8817099161305931E-7</v>
      </c>
      <c r="X118" s="162">
        <f t="shared" si="12"/>
        <v>8.944982831640921</v>
      </c>
      <c r="Z118" s="44"/>
      <c r="AS118" s="23"/>
      <c r="AT118" s="23"/>
    </row>
    <row r="119" spans="1:46" x14ac:dyDescent="0.2">
      <c r="A119" s="124">
        <f>'Raw Data'!A119</f>
        <v>12994.6630859375</v>
      </c>
      <c r="B119" s="44">
        <f>'Raw Data'!E119</f>
        <v>0.97403052322379269</v>
      </c>
      <c r="C119" s="44">
        <f t="shared" si="1"/>
        <v>2.5969476776207312E-2</v>
      </c>
      <c r="D119" s="54">
        <f t="shared" si="2"/>
        <v>4.0243782948240492E-3</v>
      </c>
      <c r="E119" s="42">
        <f>(2*Table!$AC$16*0.147)/A119</f>
        <v>8.4057798514638928E-3</v>
      </c>
      <c r="F119" s="42">
        <f t="shared" si="3"/>
        <v>1.6811559702927786E-2</v>
      </c>
      <c r="G119" s="124">
        <f>IF((('Raw Data'!C119)/('Raw Data'!C$136)*100)&lt;0,0,('Raw Data'!C119)/('Raw Data'!C$136)*100)</f>
        <v>97.403052322379267</v>
      </c>
      <c r="H119" s="124">
        <f t="shared" si="4"/>
        <v>0.40243782948240892</v>
      </c>
      <c r="I119" s="105">
        <f t="shared" si="5"/>
        <v>3.8382358308308273E-2</v>
      </c>
      <c r="J119" s="42">
        <f>'Raw Data'!F119/I119</f>
        <v>0.10484968803891681</v>
      </c>
      <c r="K119" s="43">
        <f t="shared" si="6"/>
        <v>79.487986768353124</v>
      </c>
      <c r="L119" s="124">
        <f>A119*Table!$AC$9/$AC$16</f>
        <v>2448.3153691463772</v>
      </c>
      <c r="M119" s="124">
        <f>A119*Table!$AD$9/$AC$16</f>
        <v>839.42241227875786</v>
      </c>
      <c r="N119" s="124">
        <f>ABS(A119*Table!$AE$9/$AC$16)</f>
        <v>1060.1516530783192</v>
      </c>
      <c r="O119" s="124">
        <f>($L119*(Table!$AC$10/Table!$AC$9)/(Table!$AC$12-Table!$AC$14))</f>
        <v>5251.641718460698</v>
      </c>
      <c r="P119" s="124">
        <f>$N119*(Table!$AE$10/Table!$AE$9)/(Table!$AC$12-Table!$AC$13)</f>
        <v>8704.0365605773313</v>
      </c>
      <c r="Q119" s="124">
        <f>'Raw Data'!C119</f>
        <v>1.1232029530387722</v>
      </c>
      <c r="R119" s="124">
        <f>'Raw Data'!C119/'Raw Data'!I$23*100</f>
        <v>21.839604906533953</v>
      </c>
      <c r="S119" s="157">
        <f t="shared" si="7"/>
        <v>5.6205107856714835E-2</v>
      </c>
      <c r="T119" s="157">
        <f t="shared" si="8"/>
        <v>1.5825157351212482E-7</v>
      </c>
      <c r="U119" s="129">
        <f t="shared" si="9"/>
        <v>1.6806595724800459E-3</v>
      </c>
      <c r="V119" s="129">
        <f t="shared" si="10"/>
        <v>8.1144513117278518E-3</v>
      </c>
      <c r="W119" s="129">
        <f t="shared" si="11"/>
        <v>4.9641148606684231E-7</v>
      </c>
      <c r="X119" s="162">
        <f t="shared" si="12"/>
        <v>8.9449833280524071</v>
      </c>
      <c r="Z119" s="44"/>
      <c r="AS119" s="23"/>
      <c r="AT119" s="23"/>
    </row>
    <row r="120" spans="1:46" x14ac:dyDescent="0.2">
      <c r="A120" s="124">
        <f>'Raw Data'!A120</f>
        <v>14293.2021484375</v>
      </c>
      <c r="B120" s="44">
        <f>'Raw Data'!E120</f>
        <v>0.97801987034649629</v>
      </c>
      <c r="C120" s="44">
        <f t="shared" si="1"/>
        <v>2.1980129653503711E-2</v>
      </c>
      <c r="D120" s="54">
        <f t="shared" si="2"/>
        <v>3.9893471227036015E-3</v>
      </c>
      <c r="E120" s="42">
        <f>(2*Table!$AC$16*0.147)/A120</f>
        <v>7.6421137831787994E-3</v>
      </c>
      <c r="F120" s="42">
        <f t="shared" si="3"/>
        <v>1.5284227566357599E-2</v>
      </c>
      <c r="G120" s="124">
        <f>IF((('Raw Data'!C120)/('Raw Data'!C$136)*100)&lt;0,0,('Raw Data'!C120)/('Raw Data'!C$136)*100)</f>
        <v>97.801987034649628</v>
      </c>
      <c r="H120" s="124">
        <f t="shared" si="4"/>
        <v>0.39893471227036059</v>
      </c>
      <c r="I120" s="105">
        <f t="shared" si="5"/>
        <v>4.1364511989181896E-2</v>
      </c>
      <c r="J120" s="42">
        <f>'Raw Data'!F120/I120</f>
        <v>9.6443713000819151E-2</v>
      </c>
      <c r="K120" s="43">
        <f t="shared" si="6"/>
        <v>87.431113507044017</v>
      </c>
      <c r="L120" s="124">
        <f>A120*Table!$AC$9/$AC$16</f>
        <v>2692.972204274035</v>
      </c>
      <c r="M120" s="124">
        <f>A120*Table!$AD$9/$AC$16</f>
        <v>923.30475575109779</v>
      </c>
      <c r="N120" s="124">
        <f>ABS(A120*Table!$AE$9/$AC$16)</f>
        <v>1166.0911702933456</v>
      </c>
      <c r="O120" s="124">
        <f>($L120*(Table!$AC$10/Table!$AC$9)/(Table!$AC$12-Table!$AC$14))</f>
        <v>5776.4311545989603</v>
      </c>
      <c r="P120" s="124">
        <f>$N120*(Table!$AE$10/Table!$AE$9)/(Table!$AC$12-Table!$AC$13)</f>
        <v>9573.8191321292725</v>
      </c>
      <c r="Q120" s="124">
        <f>'Raw Data'!C120</f>
        <v>1.1278032672610483</v>
      </c>
      <c r="R120" s="124">
        <f>'Raw Data'!C120/'Raw Data'!I$23*100</f>
        <v>21.929053607490985</v>
      </c>
      <c r="S120" s="157">
        <f t="shared" si="7"/>
        <v>5.5715856930699942E-2</v>
      </c>
      <c r="T120" s="157">
        <f t="shared" si="8"/>
        <v>1.1278039380169247E-7</v>
      </c>
      <c r="U120" s="129">
        <f t="shared" si="9"/>
        <v>1.5342295854878271E-3</v>
      </c>
      <c r="V120" s="129">
        <f t="shared" si="10"/>
        <v>6.9552618211052696E-3</v>
      </c>
      <c r="W120" s="129">
        <f t="shared" si="11"/>
        <v>4.06739009526271E-7</v>
      </c>
      <c r="X120" s="162">
        <f t="shared" si="12"/>
        <v>8.9449837347914158</v>
      </c>
      <c r="Z120" s="44"/>
      <c r="AS120" s="23"/>
      <c r="AT120" s="23"/>
    </row>
    <row r="121" spans="1:46" x14ac:dyDescent="0.2">
      <c r="A121" s="124">
        <f>'Raw Data'!A121</f>
        <v>15590.9921875</v>
      </c>
      <c r="B121" s="44">
        <f>'Raw Data'!E121</f>
        <v>0.98105937619993733</v>
      </c>
      <c r="C121" s="44">
        <f t="shared" si="1"/>
        <v>1.8940623800062673E-2</v>
      </c>
      <c r="D121" s="54">
        <f t="shared" si="2"/>
        <v>3.039505853441038E-3</v>
      </c>
      <c r="E121" s="42">
        <f>(2*Table!$AC$16*0.147)/A121</f>
        <v>7.0059862663461453E-3</v>
      </c>
      <c r="F121" s="42">
        <f t="shared" si="3"/>
        <v>1.4011972532692291E-2</v>
      </c>
      <c r="G121" s="124">
        <f>IF((('Raw Data'!C121)/('Raw Data'!C$136)*100)&lt;0,0,('Raw Data'!C121)/('Raw Data'!C$136)*100)</f>
        <v>98.105937619993739</v>
      </c>
      <c r="H121" s="124">
        <f t="shared" si="4"/>
        <v>0.30395058534411135</v>
      </c>
      <c r="I121" s="105">
        <f t="shared" si="5"/>
        <v>3.7744217950416825E-2</v>
      </c>
      <c r="J121" s="42">
        <f>'Raw Data'!F121/I121</f>
        <v>8.0529045731823706E-2</v>
      </c>
      <c r="K121" s="43">
        <f t="shared" si="6"/>
        <v>95.369658490540843</v>
      </c>
      <c r="L121" s="124">
        <f>A121*Table!$AC$9/$AC$16</f>
        <v>2937.4879164205317</v>
      </c>
      <c r="M121" s="124">
        <f>A121*Table!$AD$9/$AC$16</f>
        <v>1007.1387142013251</v>
      </c>
      <c r="N121" s="124">
        <f>ABS(A121*Table!$AE$9/$AC$16)</f>
        <v>1271.9695794650002</v>
      </c>
      <c r="O121" s="124">
        <f>($L121*(Table!$AC$10/Table!$AC$9)/(Table!$AC$12-Table!$AC$14))</f>
        <v>6300.9178816399235</v>
      </c>
      <c r="P121" s="124">
        <f>$N121*(Table!$AE$10/Table!$AE$9)/(Table!$AC$12-Table!$AC$13)</f>
        <v>10443.099995607552</v>
      </c>
      <c r="Q121" s="124">
        <f>'Raw Data'!C121</f>
        <v>1.1313082723599277</v>
      </c>
      <c r="R121" s="124">
        <f>'Raw Data'!C121/'Raw Data'!I$23*100</f>
        <v>21.997205072324491</v>
      </c>
      <c r="S121" s="157">
        <f t="shared" si="7"/>
        <v>4.2450222570648954E-2</v>
      </c>
      <c r="T121" s="157">
        <f t="shared" si="8"/>
        <v>8.3663238448217214E-8</v>
      </c>
      <c r="U121" s="129">
        <f t="shared" si="9"/>
        <v>1.4108919309164069E-3</v>
      </c>
      <c r="V121" s="129">
        <f t="shared" si="10"/>
        <v>6.0362445515050453E-3</v>
      </c>
      <c r="W121" s="129">
        <f t="shared" si="11"/>
        <v>2.6045251049056409E-7</v>
      </c>
      <c r="X121" s="162">
        <f t="shared" si="12"/>
        <v>8.944983995243927</v>
      </c>
      <c r="Z121" s="44"/>
      <c r="AS121" s="23"/>
      <c r="AT121" s="23"/>
    </row>
    <row r="122" spans="1:46" x14ac:dyDescent="0.2">
      <c r="A122" s="124">
        <f>'Raw Data'!A122</f>
        <v>17095.7265625</v>
      </c>
      <c r="B122" s="44">
        <f>'Raw Data'!E122</f>
        <v>0.9841083294364108</v>
      </c>
      <c r="C122" s="44">
        <f t="shared" si="1"/>
        <v>1.58916705635892E-2</v>
      </c>
      <c r="D122" s="54">
        <f t="shared" si="2"/>
        <v>3.0489532364734728E-3</v>
      </c>
      <c r="E122" s="42">
        <f>(2*Table!$AC$16*0.147)/A122</f>
        <v>6.389332254759795E-3</v>
      </c>
      <c r="F122" s="42">
        <f t="shared" si="3"/>
        <v>1.277866450951959E-2</v>
      </c>
      <c r="G122" s="124">
        <f>IF((('Raw Data'!C122)/('Raw Data'!C$136)*100)&lt;0,0,('Raw Data'!C122)/('Raw Data'!C$136)*100)</f>
        <v>98.410832943641083</v>
      </c>
      <c r="H122" s="124">
        <f t="shared" si="4"/>
        <v>0.30489532364734373</v>
      </c>
      <c r="I122" s="105">
        <f t="shared" si="5"/>
        <v>4.0013808969291631E-2</v>
      </c>
      <c r="J122" s="42">
        <f>'Raw Data'!F122/I122</f>
        <v>7.6197525679531641E-2</v>
      </c>
      <c r="K122" s="43">
        <f t="shared" si="6"/>
        <v>104.57407612714145</v>
      </c>
      <c r="L122" s="124">
        <f>A122*Table!$AC$9/$AC$16</f>
        <v>3220.9938659346958</v>
      </c>
      <c r="M122" s="124">
        <f>A122*Table!$AD$9/$AC$16</f>
        <v>1104.3407540347528</v>
      </c>
      <c r="N122" s="124">
        <f>ABS(A122*Table!$AE$9/$AC$16)</f>
        <v>1394.7312566666474</v>
      </c>
      <c r="O122" s="124">
        <f>($L122*(Table!$AC$10/Table!$AC$9)/(Table!$AC$12-Table!$AC$14))</f>
        <v>6909.0387514686754</v>
      </c>
      <c r="P122" s="124">
        <f>$N122*(Table!$AE$10/Table!$AE$9)/(Table!$AC$12-Table!$AC$13)</f>
        <v>11450.995539135032</v>
      </c>
      <c r="Q122" s="124">
        <f>'Raw Data'!C122</f>
        <v>1.1348241717052066</v>
      </c>
      <c r="R122" s="124">
        <f>'Raw Data'!C122/'Raw Data'!I$23*100</f>
        <v>22.065568365337825</v>
      </c>
      <c r="S122" s="157">
        <f t="shared" si="7"/>
        <v>4.2582166225892455E-2</v>
      </c>
      <c r="T122" s="157">
        <f t="shared" si="8"/>
        <v>5.9370912075529247E-8</v>
      </c>
      <c r="U122" s="129">
        <f t="shared" si="9"/>
        <v>1.2907066736630734E-3</v>
      </c>
      <c r="V122" s="129">
        <f t="shared" si="10"/>
        <v>5.1925691908656273E-3</v>
      </c>
      <c r="W122" s="129">
        <f t="shared" si="11"/>
        <v>2.172944876903628E-7</v>
      </c>
      <c r="X122" s="162">
        <f t="shared" si="12"/>
        <v>8.9449842125384151</v>
      </c>
      <c r="Z122" s="44"/>
      <c r="AS122" s="23"/>
      <c r="AT122" s="23"/>
    </row>
    <row r="123" spans="1:46" x14ac:dyDescent="0.2">
      <c r="A123" s="124">
        <f>'Raw Data'!A123</f>
        <v>18694.84375</v>
      </c>
      <c r="B123" s="44">
        <f>'Raw Data'!E123</f>
        <v>0.98642955834338431</v>
      </c>
      <c r="C123" s="44">
        <f t="shared" si="1"/>
        <v>1.3570441656615695E-2</v>
      </c>
      <c r="D123" s="54">
        <f t="shared" si="2"/>
        <v>2.3212289069735048E-3</v>
      </c>
      <c r="E123" s="42">
        <f>(2*Table!$AC$16*0.147)/A123</f>
        <v>5.8428023579675569E-3</v>
      </c>
      <c r="F123" s="42">
        <f t="shared" si="3"/>
        <v>1.1685604715935114E-2</v>
      </c>
      <c r="G123" s="124">
        <f>IF((('Raw Data'!C123)/('Raw Data'!C$136)*100)&lt;0,0,('Raw Data'!C123)/('Raw Data'!C$136)*100)</f>
        <v>98.642955834338437</v>
      </c>
      <c r="H123" s="124">
        <f t="shared" si="4"/>
        <v>0.23212289069735448</v>
      </c>
      <c r="I123" s="105">
        <f t="shared" si="5"/>
        <v>3.8834276816092306E-2</v>
      </c>
      <c r="J123" s="42">
        <f>'Raw Data'!F123/I123</f>
        <v>5.9772682724752696E-2</v>
      </c>
      <c r="K123" s="43">
        <f t="shared" si="6"/>
        <v>114.35583075982616</v>
      </c>
      <c r="L123" s="124">
        <f>A123*Table!$AC$9/$AC$16</f>
        <v>3522.2824150359993</v>
      </c>
      <c r="M123" s="124">
        <f>A123*Table!$AD$9/$AC$16</f>
        <v>1207.6396851551997</v>
      </c>
      <c r="N123" s="124">
        <f>ABS(A123*Table!$AE$9/$AC$16)</f>
        <v>1525.1930253621897</v>
      </c>
      <c r="O123" s="124">
        <f>($L123*(Table!$AC$10/Table!$AC$9)/(Table!$AC$12-Table!$AC$14))</f>
        <v>7555.3033355555544</v>
      </c>
      <c r="P123" s="124">
        <f>$N123*(Table!$AE$10/Table!$AE$9)/(Table!$AC$12-Table!$AC$13)</f>
        <v>12522.110224648517</v>
      </c>
      <c r="Q123" s="124">
        <f>'Raw Data'!C123</f>
        <v>1.1375008959975443</v>
      </c>
      <c r="R123" s="124">
        <f>'Raw Data'!C123/'Raw Data'!I$23*100</f>
        <v>22.11761470374018</v>
      </c>
      <c r="S123" s="157">
        <f t="shared" si="7"/>
        <v>3.2418652402625141E-2</v>
      </c>
      <c r="T123" s="157">
        <f t="shared" si="8"/>
        <v>4.3905277080646954E-8</v>
      </c>
      <c r="U123" s="129">
        <f t="shared" si="9"/>
        <v>1.1830863632513742E-3</v>
      </c>
      <c r="V123" s="129">
        <f t="shared" si="10"/>
        <v>4.4817095782040683E-3</v>
      </c>
      <c r="W123" s="129">
        <f t="shared" si="11"/>
        <v>1.3833986980321549E-7</v>
      </c>
      <c r="X123" s="162">
        <f t="shared" si="12"/>
        <v>8.9449843508782845</v>
      </c>
      <c r="Z123" s="44"/>
      <c r="AS123" s="23"/>
      <c r="AT123" s="23"/>
    </row>
    <row r="124" spans="1:46" x14ac:dyDescent="0.2">
      <c r="A124" s="124">
        <f>'Raw Data'!A124</f>
        <v>20392.0546875</v>
      </c>
      <c r="B124" s="44">
        <f>'Raw Data'!E124</f>
        <v>0.9886417630709835</v>
      </c>
      <c r="C124" s="44">
        <f t="shared" si="1"/>
        <v>1.1358236929016496E-2</v>
      </c>
      <c r="D124" s="54">
        <f t="shared" si="2"/>
        <v>2.2122047275991985E-3</v>
      </c>
      <c r="E124" s="42">
        <f>(2*Table!$AC$16*0.147)/A124</f>
        <v>5.3565115834693913E-3</v>
      </c>
      <c r="F124" s="42">
        <f t="shared" si="3"/>
        <v>1.0713023166938783E-2</v>
      </c>
      <c r="G124" s="124">
        <f>IF((('Raw Data'!C124)/('Raw Data'!C$136)*100)&lt;0,0,('Raw Data'!C124)/('Raw Data'!C$136)*100)</f>
        <v>98.864176307098347</v>
      </c>
      <c r="H124" s="124">
        <f t="shared" si="4"/>
        <v>0.22122047275991008</v>
      </c>
      <c r="I124" s="105">
        <f t="shared" si="5"/>
        <v>3.7739147448515364E-2</v>
      </c>
      <c r="J124" s="42">
        <f>'Raw Data'!F124/I124</f>
        <v>5.8618301608883462E-2</v>
      </c>
      <c r="K124" s="43">
        <f t="shared" si="6"/>
        <v>124.73762208838303</v>
      </c>
      <c r="L124" s="124">
        <f>A124*Table!$AC$9/$AC$16</f>
        <v>3842.0527388592732</v>
      </c>
      <c r="M124" s="124">
        <f>A124*Table!$AD$9/$AC$16</f>
        <v>1317.2752247517508</v>
      </c>
      <c r="N124" s="124">
        <f>ABS(A124*Table!$AE$9/$AC$16)</f>
        <v>1663.6576372658556</v>
      </c>
      <c r="O124" s="124">
        <f>($L124*(Table!$AC$10/Table!$AC$9)/(Table!$AC$12-Table!$AC$14))</f>
        <v>8241.2113660645082</v>
      </c>
      <c r="P124" s="124">
        <f>$N124*(Table!$AE$10/Table!$AE$9)/(Table!$AC$12-Table!$AC$13)</f>
        <v>13658.929698406037</v>
      </c>
      <c r="Q124" s="124">
        <f>'Raw Data'!C124</f>
        <v>1.1400518990960322</v>
      </c>
      <c r="R124" s="124">
        <f>'Raw Data'!C124/'Raw Data'!I$23*100</f>
        <v>22.167216514023522</v>
      </c>
      <c r="S124" s="157">
        <f t="shared" si="7"/>
        <v>3.0896003359267593E-2</v>
      </c>
      <c r="T124" s="157">
        <f t="shared" si="8"/>
        <v>3.1517402243608217E-8</v>
      </c>
      <c r="U124" s="129">
        <f t="shared" si="9"/>
        <v>1.0870516411282316E-3</v>
      </c>
      <c r="V124" s="129">
        <f t="shared" si="10"/>
        <v>3.8839349127127694E-3</v>
      </c>
      <c r="W124" s="129">
        <f t="shared" si="11"/>
        <v>1.1080935156802097E-7</v>
      </c>
      <c r="X124" s="162">
        <f t="shared" si="12"/>
        <v>8.9449844616876355</v>
      </c>
      <c r="Z124" s="44"/>
      <c r="AS124" s="23"/>
      <c r="AT124" s="23"/>
    </row>
    <row r="125" spans="1:46" x14ac:dyDescent="0.2">
      <c r="A125" s="124">
        <f>'Raw Data'!A125</f>
        <v>22292.65234375</v>
      </c>
      <c r="B125" s="44">
        <f>'Raw Data'!E125</f>
        <v>0.99084458937455044</v>
      </c>
      <c r="C125" s="44">
        <f t="shared" si="1"/>
        <v>9.155410625449556E-3</v>
      </c>
      <c r="D125" s="54">
        <f t="shared" si="2"/>
        <v>2.2028263035669404E-3</v>
      </c>
      <c r="E125" s="42">
        <f>(2*Table!$AC$16*0.147)/A125</f>
        <v>4.8998331584782914E-3</v>
      </c>
      <c r="F125" s="42">
        <f t="shared" si="3"/>
        <v>9.7996663169565828E-3</v>
      </c>
      <c r="G125" s="124">
        <f>IF((('Raw Data'!C125)/('Raw Data'!C$136)*100)&lt;0,0,('Raw Data'!C125)/('Raw Data'!C$136)*100)</f>
        <v>99.08445893745504</v>
      </c>
      <c r="H125" s="124">
        <f t="shared" si="4"/>
        <v>0.22028263035669227</v>
      </c>
      <c r="I125" s="105">
        <f t="shared" si="5"/>
        <v>3.870075605442258E-2</v>
      </c>
      <c r="J125" s="42">
        <f>'Raw Data'!F125/I125</f>
        <v>5.6919464324398115E-2</v>
      </c>
      <c r="K125" s="43">
        <f t="shared" si="6"/>
        <v>136.36352422627317</v>
      </c>
      <c r="L125" s="124">
        <f>A125*Table!$AC$9/$AC$16</f>
        <v>4200.1430118880598</v>
      </c>
      <c r="M125" s="124">
        <f>A125*Table!$AD$9/$AC$16</f>
        <v>1440.049032647335</v>
      </c>
      <c r="N125" s="124">
        <f>ABS(A125*Table!$AE$9/$AC$16)</f>
        <v>1818.7152739113728</v>
      </c>
      <c r="O125" s="124">
        <f>($L125*(Table!$AC$10/Table!$AC$9)/(Table!$AC$12-Table!$AC$14))</f>
        <v>9009.3157698156592</v>
      </c>
      <c r="P125" s="124">
        <f>$N125*(Table!$AE$10/Table!$AE$9)/(Table!$AC$12-Table!$AC$13)</f>
        <v>14931.980902392221</v>
      </c>
      <c r="Q125" s="124">
        <f>'Raw Data'!C125</f>
        <v>1.1425920874681674</v>
      </c>
      <c r="R125" s="124">
        <f>'Raw Data'!C125/'Raw Data'!I$23*100</f>
        <v>22.216608042318132</v>
      </c>
      <c r="S125" s="157">
        <f t="shared" si="7"/>
        <v>3.0765022796397291E-2</v>
      </c>
      <c r="T125" s="157">
        <f t="shared" si="8"/>
        <v>2.1195725952161126E-8</v>
      </c>
      <c r="U125" s="129">
        <f t="shared" si="9"/>
        <v>9.9658881768489123E-4</v>
      </c>
      <c r="V125" s="129">
        <f t="shared" si="10"/>
        <v>3.353230967710875E-3</v>
      </c>
      <c r="W125" s="129">
        <f t="shared" si="11"/>
        <v>9.232723699279166E-8</v>
      </c>
      <c r="X125" s="162">
        <f t="shared" si="12"/>
        <v>8.9449845540148729</v>
      </c>
      <c r="Z125" s="44"/>
      <c r="AS125" s="23"/>
      <c r="AT125" s="23"/>
    </row>
    <row r="126" spans="1:46" x14ac:dyDescent="0.2">
      <c r="A126" s="124">
        <f>'Raw Data'!A126</f>
        <v>24395.921875</v>
      </c>
      <c r="B126" s="44">
        <f>'Raw Data'!E126</f>
        <v>0.99213267453997511</v>
      </c>
      <c r="C126" s="44">
        <f t="shared" si="1"/>
        <v>7.8673254600248876E-3</v>
      </c>
      <c r="D126" s="54">
        <f t="shared" si="2"/>
        <v>1.2880851654246683E-3</v>
      </c>
      <c r="E126" s="42">
        <f>(2*Table!$AC$16*0.147)/A126</f>
        <v>4.4773990384134659E-3</v>
      </c>
      <c r="F126" s="42">
        <f t="shared" si="3"/>
        <v>8.9547980768269319E-3</v>
      </c>
      <c r="G126" s="124">
        <f>IF((('Raw Data'!C126)/('Raw Data'!C$136)*100)&lt;0,0,('Raw Data'!C126)/('Raw Data'!C$136)*100)</f>
        <v>99.213267453997517</v>
      </c>
      <c r="H126" s="124">
        <f t="shared" si="4"/>
        <v>0.12880851654247749</v>
      </c>
      <c r="I126" s="105">
        <f t="shared" si="5"/>
        <v>3.9155490702140749E-2</v>
      </c>
      <c r="J126" s="42">
        <f>'Raw Data'!F126/I126</f>
        <v>3.2896667678697866E-2</v>
      </c>
      <c r="K126" s="43">
        <f t="shared" si="6"/>
        <v>149.22916449448479</v>
      </c>
      <c r="L126" s="124">
        <f>A126*Table!$AC$9/$AC$16</f>
        <v>4596.4185509121771</v>
      </c>
      <c r="M126" s="124">
        <f>A126*Table!$AD$9/$AC$16</f>
        <v>1575.9149317413178</v>
      </c>
      <c r="N126" s="124">
        <f>ABS(A126*Table!$AE$9/$AC$16)</f>
        <v>1990.3076157580012</v>
      </c>
      <c r="O126" s="124">
        <f>($L126*(Table!$AC$10/Table!$AC$9)/(Table!$AC$12-Table!$AC$14))</f>
        <v>9859.327651034273</v>
      </c>
      <c r="P126" s="124">
        <f>$N126*(Table!$AE$10/Table!$AE$9)/(Table!$AC$12-Table!$AC$13)</f>
        <v>16340.785022643686</v>
      </c>
      <c r="Q126" s="124">
        <f>'Raw Data'!C126</f>
        <v>1.1440774424206817</v>
      </c>
      <c r="R126" s="124">
        <f>'Raw Data'!C126/'Raw Data'!I$23*100</f>
        <v>22.245489345755868</v>
      </c>
      <c r="S126" s="157">
        <f t="shared" si="7"/>
        <v>1.7989602454729754E-2</v>
      </c>
      <c r="T126" s="157">
        <f t="shared" si="8"/>
        <v>1.6156038729064903E-8</v>
      </c>
      <c r="U126" s="129">
        <f t="shared" si="9"/>
        <v>9.1185278669678746E-4</v>
      </c>
      <c r="V126" s="129">
        <f t="shared" si="10"/>
        <v>2.8853972502391016E-3</v>
      </c>
      <c r="W126" s="129">
        <f t="shared" si="11"/>
        <v>4.5079924754151437E-8</v>
      </c>
      <c r="X126" s="162">
        <f t="shared" si="12"/>
        <v>8.9449845990947985</v>
      </c>
      <c r="Z126" s="44"/>
      <c r="AS126" s="23"/>
      <c r="AT126" s="23"/>
    </row>
    <row r="127" spans="1:46" x14ac:dyDescent="0.2">
      <c r="A127" s="124">
        <f>'Raw Data'!A127</f>
        <v>26696.92578125</v>
      </c>
      <c r="B127" s="44">
        <f>'Raw Data'!E127</f>
        <v>0.99365853033821649</v>
      </c>
      <c r="C127" s="44">
        <f t="shared" si="1"/>
        <v>6.3414696617835054E-3</v>
      </c>
      <c r="D127" s="54">
        <f t="shared" si="2"/>
        <v>1.5258557982413823E-3</v>
      </c>
      <c r="E127" s="42">
        <f>(2*Table!$AC$16*0.147)/A127</f>
        <v>4.091492707413171E-3</v>
      </c>
      <c r="F127" s="42">
        <f t="shared" si="3"/>
        <v>8.1829854148263419E-3</v>
      </c>
      <c r="G127" s="124">
        <f>IF((('Raw Data'!C127)/('Raw Data'!C$136)*100)&lt;0,0,('Raw Data'!C127)/('Raw Data'!C$136)*100)</f>
        <v>99.365853033821651</v>
      </c>
      <c r="H127" s="124">
        <f t="shared" si="4"/>
        <v>0.15258557982413379</v>
      </c>
      <c r="I127" s="105">
        <f t="shared" si="5"/>
        <v>3.9144020219943787E-2</v>
      </c>
      <c r="J127" s="42">
        <f>'Raw Data'!F127/I127</f>
        <v>3.898055921869676E-2</v>
      </c>
      <c r="K127" s="43">
        <f t="shared" si="6"/>
        <v>163.30434034508926</v>
      </c>
      <c r="L127" s="124">
        <f>A127*Table!$AC$9/$AC$16</f>
        <v>5029.9490850153843</v>
      </c>
      <c r="M127" s="124">
        <f>A127*Table!$AD$9/$AC$16</f>
        <v>1724.5539720052748</v>
      </c>
      <c r="N127" s="124">
        <f>ABS(A127*Table!$AE$9/$AC$16)</f>
        <v>2178.0318436828079</v>
      </c>
      <c r="O127" s="124">
        <f>($L127*(Table!$AC$10/Table!$AC$9)/(Table!$AC$12-Table!$AC$14))</f>
        <v>10789.251576609577</v>
      </c>
      <c r="P127" s="124">
        <f>$N127*(Table!$AE$10/Table!$AE$9)/(Table!$AC$12-Table!$AC$13)</f>
        <v>17882.034841402361</v>
      </c>
      <c r="Q127" s="124">
        <f>'Raw Data'!C127</f>
        <v>1.1458369824942551</v>
      </c>
      <c r="R127" s="124">
        <f>'Raw Data'!C127/'Raw Data'!I$23*100</f>
        <v>22.279701916084406</v>
      </c>
      <c r="S127" s="157">
        <f t="shared" si="7"/>
        <v>2.1310344960425786E-2</v>
      </c>
      <c r="T127" s="157">
        <f t="shared" si="8"/>
        <v>1.1170817271199951E-8</v>
      </c>
      <c r="U127" s="129">
        <f t="shared" si="9"/>
        <v>8.3454185319465008E-4</v>
      </c>
      <c r="V127" s="129">
        <f t="shared" si="10"/>
        <v>2.4839432524527854E-3</v>
      </c>
      <c r="W127" s="129">
        <f t="shared" si="11"/>
        <v>4.4592729464333083E-8</v>
      </c>
      <c r="X127" s="162">
        <f t="shared" si="12"/>
        <v>8.944984643687528</v>
      </c>
      <c r="Z127" s="44"/>
      <c r="AS127" s="23"/>
      <c r="AT127" s="23"/>
    </row>
    <row r="128" spans="1:46" x14ac:dyDescent="0.2">
      <c r="A128" s="124">
        <f>'Raw Data'!A128</f>
        <v>29293.66015625</v>
      </c>
      <c r="B128" s="44">
        <f>'Raw Data'!E128</f>
        <v>0.99428254033135999</v>
      </c>
      <c r="C128" s="44">
        <f t="shared" si="1"/>
        <v>5.7174596686400125E-3</v>
      </c>
      <c r="D128" s="54">
        <f t="shared" si="2"/>
        <v>6.2400999314349281E-4</v>
      </c>
      <c r="E128" s="42">
        <f>(2*Table!$AC$16*0.147)/A128</f>
        <v>3.728802633802319E-3</v>
      </c>
      <c r="F128" s="42">
        <f t="shared" si="3"/>
        <v>7.4576052676046381E-3</v>
      </c>
      <c r="G128" s="124">
        <f>IF((('Raw Data'!C128)/('Raw Data'!C$136)*100)&lt;0,0,('Raw Data'!C128)/('Raw Data'!C$136)*100)</f>
        <v>99.428254033136</v>
      </c>
      <c r="H128" s="124">
        <f t="shared" si="4"/>
        <v>6.2400999314348837E-2</v>
      </c>
      <c r="I128" s="105">
        <f t="shared" si="5"/>
        <v>4.0312384751663988E-2</v>
      </c>
      <c r="J128" s="42">
        <f>'Raw Data'!F128/I128</f>
        <v>1.5479361912910284E-2</v>
      </c>
      <c r="K128" s="43">
        <f t="shared" si="6"/>
        <v>179.18849111343803</v>
      </c>
      <c r="L128" s="124">
        <f>A128*Table!$AC$9/$AC$16</f>
        <v>5519.1979895740005</v>
      </c>
      <c r="M128" s="124">
        <f>A128*Table!$AD$9/$AC$16</f>
        <v>1892.2964535682288</v>
      </c>
      <c r="N128" s="124">
        <f>ABS(A128*Table!$AE$9/$AC$16)</f>
        <v>2389.8828337435434</v>
      </c>
      <c r="O128" s="124">
        <f>($L128*(Table!$AC$10/Table!$AC$9)/(Table!$AC$12-Table!$AC$14))</f>
        <v>11838.691526327759</v>
      </c>
      <c r="P128" s="124">
        <f>$N128*(Table!$AE$10/Table!$AE$9)/(Table!$AC$12-Table!$AC$13)</f>
        <v>19621.369735168661</v>
      </c>
      <c r="Q128" s="124">
        <f>'Raw Data'!C128</f>
        <v>1.1465565593969427</v>
      </c>
      <c r="R128" s="124">
        <f>'Raw Data'!C128/'Raw Data'!I$23*100</f>
        <v>22.293693399290575</v>
      </c>
      <c r="S128" s="157">
        <f t="shared" si="7"/>
        <v>8.7150228927052979E-3</v>
      </c>
      <c r="T128" s="157">
        <f t="shared" si="8"/>
        <v>9.4775022274617982E-9</v>
      </c>
      <c r="U128" s="129">
        <f t="shared" si="9"/>
        <v>7.6104157965845953E-4</v>
      </c>
      <c r="V128" s="129">
        <f t="shared" si="10"/>
        <v>2.1253696520300066E-3</v>
      </c>
      <c r="W128" s="129">
        <f t="shared" si="11"/>
        <v>1.5146676105974885E-8</v>
      </c>
      <c r="X128" s="162">
        <f t="shared" si="12"/>
        <v>8.9449846588342048</v>
      </c>
      <c r="Z128" s="44"/>
      <c r="AS128" s="23"/>
      <c r="AT128" s="23"/>
    </row>
    <row r="129" spans="1:46" x14ac:dyDescent="0.2">
      <c r="A129" s="124">
        <f>'Raw Data'!A129</f>
        <v>31997.2265625</v>
      </c>
      <c r="B129" s="44">
        <f>'Raw Data'!E129</f>
        <v>0.99560896670091636</v>
      </c>
      <c r="C129" s="44">
        <f t="shared" si="1"/>
        <v>4.3910332990836354E-3</v>
      </c>
      <c r="D129" s="54">
        <f t="shared" si="2"/>
        <v>1.3264263695563772E-3</v>
      </c>
      <c r="E129" s="42">
        <f>(2*Table!$AC$16*0.147)/A129</f>
        <v>3.4137420295154699E-3</v>
      </c>
      <c r="F129" s="42">
        <f t="shared" si="3"/>
        <v>6.8274840590309398E-3</v>
      </c>
      <c r="G129" s="124">
        <f>IF((('Raw Data'!C129)/('Raw Data'!C$136)*100)&lt;0,0,('Raw Data'!C129)/('Raw Data'!C$136)*100)</f>
        <v>99.560896670091637</v>
      </c>
      <c r="H129" s="124">
        <f t="shared" si="4"/>
        <v>0.13264263695563727</v>
      </c>
      <c r="I129" s="105">
        <f t="shared" si="5"/>
        <v>3.8338697536100863E-2</v>
      </c>
      <c r="J129" s="42">
        <f>'Raw Data'!F129/I129</f>
        <v>3.4597585593703968E-2</v>
      </c>
      <c r="K129" s="43">
        <f t="shared" si="6"/>
        <v>195.72613039705476</v>
      </c>
      <c r="L129" s="124">
        <f>A129*Table!$AC$9/$AC$16</f>
        <v>6028.5750423036579</v>
      </c>
      <c r="M129" s="124">
        <f>A129*Table!$AD$9/$AC$16</f>
        <v>2066.9400145041113</v>
      </c>
      <c r="N129" s="124">
        <f>ABS(A129*Table!$AE$9/$AC$16)</f>
        <v>2610.4495676279075</v>
      </c>
      <c r="O129" s="124">
        <f>($L129*(Table!$AC$10/Table!$AC$9)/(Table!$AC$12-Table!$AC$14))</f>
        <v>12931.306397047743</v>
      </c>
      <c r="P129" s="124">
        <f>$N129*(Table!$AE$10/Table!$AE$9)/(Table!$AC$12-Table!$AC$13)</f>
        <v>21432.262459999238</v>
      </c>
      <c r="Q129" s="124">
        <f>'Raw Data'!C129</f>
        <v>1.1480861274954282</v>
      </c>
      <c r="R129" s="124">
        <f>'Raw Data'!C129/'Raw Data'!I$23*100</f>
        <v>22.323434384976366</v>
      </c>
      <c r="S129" s="157">
        <f t="shared" si="7"/>
        <v>1.8525081814697138E-2</v>
      </c>
      <c r="T129" s="157">
        <f t="shared" si="8"/>
        <v>6.460664558893825E-9</v>
      </c>
      <c r="U129" s="129">
        <f t="shared" si="9"/>
        <v>6.9766779134348186E-4</v>
      </c>
      <c r="V129" s="129">
        <f t="shared" si="10"/>
        <v>1.8347749535257073E-3</v>
      </c>
      <c r="W129" s="129">
        <f t="shared" si="11"/>
        <v>2.6985566902522296E-8</v>
      </c>
      <c r="X129" s="162">
        <f t="shared" si="12"/>
        <v>8.9449846858197724</v>
      </c>
      <c r="Z129" s="44"/>
      <c r="AS129" s="23"/>
      <c r="AT129" s="23"/>
    </row>
    <row r="130" spans="1:46" x14ac:dyDescent="0.2">
      <c r="A130" s="124">
        <f>'Raw Data'!A130</f>
        <v>34994.78125</v>
      </c>
      <c r="B130" s="44">
        <f>'Raw Data'!E130</f>
        <v>0.99744817219623416</v>
      </c>
      <c r="C130" s="44">
        <f t="shared" si="1"/>
        <v>2.5518278037658382E-3</v>
      </c>
      <c r="D130" s="54">
        <f t="shared" si="2"/>
        <v>1.8392054953177972E-3</v>
      </c>
      <c r="E130" s="42">
        <f>(2*Table!$AC$16*0.147)/A130</f>
        <v>3.1213304739355972E-3</v>
      </c>
      <c r="F130" s="42">
        <f t="shared" si="3"/>
        <v>6.2426609478711944E-3</v>
      </c>
      <c r="G130" s="124">
        <f>IF((('Raw Data'!C130)/('Raw Data'!C$136)*100)&lt;0,0,('Raw Data'!C130)/('Raw Data'!C$136)*100)</f>
        <v>99.744817219623414</v>
      </c>
      <c r="H130" s="124">
        <f t="shared" si="4"/>
        <v>0.18392054953177706</v>
      </c>
      <c r="I130" s="105">
        <f t="shared" si="5"/>
        <v>3.889094669276405E-2</v>
      </c>
      <c r="J130" s="42">
        <f>'Raw Data'!F130/I130</f>
        <v>4.729135317397648E-2</v>
      </c>
      <c r="K130" s="43">
        <f t="shared" si="6"/>
        <v>214.06208768672579</v>
      </c>
      <c r="L130" s="124">
        <f>A130*Table!$AC$9/$AC$16</f>
        <v>6593.3422211622656</v>
      </c>
      <c r="M130" s="124">
        <f>A130*Table!$AD$9/$AC$16</f>
        <v>2260.5744758270625</v>
      </c>
      <c r="N130" s="124">
        <f>ABS(A130*Table!$AE$9/$AC$16)</f>
        <v>2855.0009296855201</v>
      </c>
      <c r="O130" s="124">
        <f>($L130*(Table!$AC$10/Table!$AC$9)/(Table!$AC$12-Table!$AC$14))</f>
        <v>14142.733207126268</v>
      </c>
      <c r="P130" s="124">
        <f>$N130*(Table!$AE$10/Table!$AE$9)/(Table!$AC$12-Table!$AC$13)</f>
        <v>23440.073314331032</v>
      </c>
      <c r="Q130" s="124">
        <f>'Raw Data'!C130</f>
        <v>1.1502070066612564</v>
      </c>
      <c r="R130" s="124">
        <f>'Raw Data'!C130/'Raw Data'!I$23*100</f>
        <v>22.364672847634314</v>
      </c>
      <c r="S130" s="157">
        <f t="shared" si="7"/>
        <v>2.5686636708072943E-2</v>
      </c>
      <c r="T130" s="157">
        <f t="shared" si="8"/>
        <v>2.963491119167827E-9</v>
      </c>
      <c r="U130" s="129">
        <f t="shared" si="9"/>
        <v>6.3908594506886123E-4</v>
      </c>
      <c r="V130" s="129">
        <f t="shared" si="10"/>
        <v>1.5818802921002588E-3</v>
      </c>
      <c r="W130" s="129">
        <f t="shared" si="11"/>
        <v>3.1282162042562063E-8</v>
      </c>
      <c r="X130" s="162">
        <f t="shared" si="12"/>
        <v>8.944984717101935</v>
      </c>
      <c r="Z130" s="44"/>
      <c r="AS130" s="23"/>
      <c r="AT130" s="23"/>
    </row>
    <row r="131" spans="1:46" x14ac:dyDescent="0.2">
      <c r="A131" s="124">
        <f>'Raw Data'!A131</f>
        <v>38276.9140625</v>
      </c>
      <c r="B131" s="44">
        <f>'Raw Data'!E131</f>
        <v>0.99809176654544496</v>
      </c>
      <c r="C131" s="44">
        <f t="shared" si="1"/>
        <v>1.9082334545550417E-3</v>
      </c>
      <c r="D131" s="54">
        <f t="shared" si="2"/>
        <v>6.435943492107965E-4</v>
      </c>
      <c r="E131" s="42">
        <f>(2*Table!$AC$16*0.147)/A131</f>
        <v>2.8536855652986992E-3</v>
      </c>
      <c r="F131" s="42">
        <f t="shared" si="3"/>
        <v>5.7073711305973985E-3</v>
      </c>
      <c r="G131" s="124">
        <f>IF((('Raw Data'!C131)/('Raw Data'!C$136)*100)&lt;0,0,('Raw Data'!C131)/('Raw Data'!C$136)*100)</f>
        <v>99.809176654544501</v>
      </c>
      <c r="H131" s="124">
        <f t="shared" si="4"/>
        <v>6.43594349210872E-2</v>
      </c>
      <c r="I131" s="105">
        <f t="shared" si="5"/>
        <v>3.8933633984587601E-2</v>
      </c>
      <c r="J131" s="42">
        <f>'Raw Data'!F131/I131</f>
        <v>1.6530549125354493E-2</v>
      </c>
      <c r="K131" s="43">
        <f t="shared" si="6"/>
        <v>234.13880132267269</v>
      </c>
      <c r="L131" s="124">
        <f>A131*Table!$AC$9/$AC$16</f>
        <v>7211.726565202659</v>
      </c>
      <c r="M131" s="124">
        <f>A131*Table!$AD$9/$AC$16</f>
        <v>2472.5919652123403</v>
      </c>
      <c r="N131" s="124">
        <f>ABS(A131*Table!$AE$9/$AC$16)</f>
        <v>3122.7692053062979</v>
      </c>
      <c r="O131" s="124">
        <f>($L131*(Table!$AC$10/Table!$AC$9)/(Table!$AC$12-Table!$AC$14))</f>
        <v>15469.168951528658</v>
      </c>
      <c r="P131" s="124">
        <f>$N131*(Table!$AE$10/Table!$AE$9)/(Table!$AC$12-Table!$AC$13)</f>
        <v>25638.499222547594</v>
      </c>
      <c r="Q131" s="124">
        <f>'Raw Data'!C131</f>
        <v>1.1509491672572099</v>
      </c>
      <c r="R131" s="124">
        <f>'Raw Data'!C131/'Raw Data'!I$23*100</f>
        <v>22.379103449111074</v>
      </c>
      <c r="S131" s="157">
        <f t="shared" si="7"/>
        <v>8.9885411269336329E-3</v>
      </c>
      <c r="T131" s="157">
        <f t="shared" si="8"/>
        <v>1.9405942408567967E-9</v>
      </c>
      <c r="U131" s="129">
        <f t="shared" si="9"/>
        <v>5.8466321011588402E-4</v>
      </c>
      <c r="V131" s="129">
        <f t="shared" si="10"/>
        <v>1.3608509075543269E-3</v>
      </c>
      <c r="W131" s="129">
        <f t="shared" si="11"/>
        <v>9.1497970216741676E-9</v>
      </c>
      <c r="X131" s="162">
        <f t="shared" si="12"/>
        <v>8.9449847262517324</v>
      </c>
      <c r="Z131" s="44"/>
      <c r="AS131" s="23"/>
      <c r="AT131" s="23"/>
    </row>
    <row r="132" spans="1:46" x14ac:dyDescent="0.2">
      <c r="A132" s="124">
        <f>'Raw Data'!A132</f>
        <v>41875.546875</v>
      </c>
      <c r="B132" s="44">
        <f>'Raw Data'!E132</f>
        <v>0.99838049787943683</v>
      </c>
      <c r="C132" s="44">
        <f t="shared" si="1"/>
        <v>1.6195021205631654E-3</v>
      </c>
      <c r="D132" s="54">
        <f t="shared" si="2"/>
        <v>2.8873133399187623E-4</v>
      </c>
      <c r="E132" s="42">
        <f>(2*Table!$AC$16*0.147)/A132</f>
        <v>2.6084501647319694E-3</v>
      </c>
      <c r="F132" s="42">
        <f t="shared" si="3"/>
        <v>5.2169003294639388E-3</v>
      </c>
      <c r="G132" s="124">
        <f>IF((('Raw Data'!C132)/('Raw Data'!C$136)*100)&lt;0,0,('Raw Data'!C132)/('Raw Data'!C$136)*100)</f>
        <v>99.838049787943689</v>
      </c>
      <c r="H132" s="124">
        <f t="shared" si="4"/>
        <v>2.8873133399187623E-2</v>
      </c>
      <c r="I132" s="105">
        <f t="shared" si="5"/>
        <v>3.9023574666952943E-2</v>
      </c>
      <c r="J132" s="42">
        <f>'Raw Data'!F132/I132</f>
        <v>7.3988950642286475E-3</v>
      </c>
      <c r="K132" s="43">
        <f t="shared" si="6"/>
        <v>256.1515365119148</v>
      </c>
      <c r="L132" s="124">
        <f>A132*Table!$AC$9/$AC$16</f>
        <v>7889.7424525320357</v>
      </c>
      <c r="M132" s="124">
        <f>A132*Table!$AD$9/$AC$16</f>
        <v>2705.0545551538407</v>
      </c>
      <c r="N132" s="124">
        <f>ABS(A132*Table!$AE$9/$AC$16)</f>
        <v>3416.3586966046419</v>
      </c>
      <c r="O132" s="124">
        <f>($L132*(Table!$AC$10/Table!$AC$9)/(Table!$AC$12-Table!$AC$14))</f>
        <v>16923.514484195704</v>
      </c>
      <c r="P132" s="124">
        <f>$N132*(Table!$AE$10/Table!$AE$9)/(Table!$AC$12-Table!$AC$13)</f>
        <v>28048.921975407564</v>
      </c>
      <c r="Q132" s="124">
        <f>'Raw Data'!C132</f>
        <v>1.1512821176927888</v>
      </c>
      <c r="R132" s="124">
        <f>'Raw Data'!C132/'Raw Data'!I$23*100</f>
        <v>22.385577351220061</v>
      </c>
      <c r="S132" s="157">
        <f t="shared" si="7"/>
        <v>4.0324677701145568E-3</v>
      </c>
      <c r="T132" s="157">
        <f t="shared" si="8"/>
        <v>1.5571817169046653E-9</v>
      </c>
      <c r="U132" s="129">
        <f t="shared" si="9"/>
        <v>5.3457397029444906E-4</v>
      </c>
      <c r="V132" s="129">
        <f t="shared" si="10"/>
        <v>1.1695912192744981E-3</v>
      </c>
      <c r="W132" s="129">
        <f t="shared" si="11"/>
        <v>3.4296200191920791E-9</v>
      </c>
      <c r="X132" s="162">
        <f t="shared" si="12"/>
        <v>8.9449847296813516</v>
      </c>
      <c r="Z132" s="44"/>
      <c r="AS132" s="23"/>
      <c r="AT132" s="23"/>
    </row>
    <row r="133" spans="1:46" x14ac:dyDescent="0.2">
      <c r="A133" s="124">
        <f>'Raw Data'!A133</f>
        <v>45778.5078125</v>
      </c>
      <c r="B133" s="44">
        <f>'Raw Data'!E133</f>
        <v>0.99867288404044108</v>
      </c>
      <c r="C133" s="44">
        <f t="shared" si="1"/>
        <v>1.3271159595589221E-3</v>
      </c>
      <c r="D133" s="54">
        <f t="shared" si="2"/>
        <v>2.9238616100424331E-4</v>
      </c>
      <c r="E133" s="42">
        <f>(2*Table!$AC$16*0.147)/A133</f>
        <v>2.3860602357709286E-3</v>
      </c>
      <c r="F133" s="42">
        <f t="shared" si="3"/>
        <v>4.7721204715418571E-3</v>
      </c>
      <c r="G133" s="124">
        <f>IF((('Raw Data'!C133)/('Raw Data'!C$136)*100)&lt;0,0,('Raw Data'!C133)/('Raw Data'!C$136)*100)</f>
        <v>99.867288404044103</v>
      </c>
      <c r="H133" s="124">
        <f t="shared" si="4"/>
        <v>2.9238616100414561E-2</v>
      </c>
      <c r="I133" s="105">
        <f t="shared" si="5"/>
        <v>3.8701140625065023E-2</v>
      </c>
      <c r="J133" s="42">
        <f>'Raw Data'!F133/I133</f>
        <v>7.5549752870817891E-3</v>
      </c>
      <c r="K133" s="43">
        <f t="shared" si="6"/>
        <v>280.02583823914711</v>
      </c>
      <c r="L133" s="124">
        <f>A133*Table!$AC$9/$AC$16</f>
        <v>8625.0965887081493</v>
      </c>
      <c r="M133" s="124">
        <f>A133*Table!$AD$9/$AC$16</f>
        <v>2957.1759732713654</v>
      </c>
      <c r="N133" s="124">
        <f>ABS(A133*Table!$AE$9/$AC$16)</f>
        <v>3734.7763779578795</v>
      </c>
      <c r="O133" s="124">
        <f>($L133*(Table!$AC$10/Table!$AC$9)/(Table!$AC$12-Table!$AC$14))</f>
        <v>18500.850683629666</v>
      </c>
      <c r="P133" s="124">
        <f>$N133*(Table!$AE$10/Table!$AE$9)/(Table!$AC$12-Table!$AC$13)</f>
        <v>30663.188653184552</v>
      </c>
      <c r="Q133" s="124">
        <f>'Raw Data'!C133</f>
        <v>1.1516192826908431</v>
      </c>
      <c r="R133" s="124">
        <f>'Raw Data'!C133/'Raw Data'!I$23*100</f>
        <v>22.39213320145701</v>
      </c>
      <c r="S133" s="157">
        <f t="shared" si="7"/>
        <v>4.0835116659361619E-3</v>
      </c>
      <c r="T133" s="157">
        <f t="shared" si="8"/>
        <v>1.2322987075208403E-9</v>
      </c>
      <c r="U133" s="129">
        <f t="shared" si="9"/>
        <v>4.8914074030483696E-4</v>
      </c>
      <c r="V133" s="129">
        <f t="shared" si="10"/>
        <v>1.0064808433120898E-3</v>
      </c>
      <c r="W133" s="129">
        <f t="shared" si="11"/>
        <v>2.9060736725448581E-9</v>
      </c>
      <c r="X133" s="162">
        <f t="shared" si="12"/>
        <v>8.9449847325874252</v>
      </c>
      <c r="Z133" s="44"/>
      <c r="AS133" s="23"/>
      <c r="AT133" s="23"/>
    </row>
    <row r="134" spans="1:46" x14ac:dyDescent="0.2">
      <c r="A134" s="124">
        <f>'Raw Data'!A134</f>
        <v>50077.5625</v>
      </c>
      <c r="B134" s="44">
        <f>'Raw Data'!E134</f>
        <v>1</v>
      </c>
      <c r="C134" s="44">
        <f t="shared" si="1"/>
        <v>0</v>
      </c>
      <c r="D134" s="54">
        <f t="shared" si="2"/>
        <v>1.3271159595589221E-3</v>
      </c>
      <c r="E134" s="42">
        <f>(2*Table!$AC$16*0.147)/A134</f>
        <v>2.1812219223796094E-3</v>
      </c>
      <c r="F134" s="42">
        <f t="shared" si="3"/>
        <v>4.3624438447592189E-3</v>
      </c>
      <c r="G134" s="124">
        <f>IF((('Raw Data'!C134)/('Raw Data'!C$136)*100)&lt;0,0,('Raw Data'!C134)/('Raw Data'!C$136)*100)</f>
        <v>100</v>
      </c>
      <c r="H134" s="124">
        <f t="shared" si="4"/>
        <v>0.13271159595589666</v>
      </c>
      <c r="I134" s="105">
        <f t="shared" si="5"/>
        <v>3.8981549263578774E-2</v>
      </c>
      <c r="J134" s="42">
        <f>'Raw Data'!F134/I134</f>
        <v>3.4044720762262587E-2</v>
      </c>
      <c r="K134" s="43">
        <f t="shared" si="6"/>
        <v>306.32303423849777</v>
      </c>
      <c r="L134" s="124">
        <f>A134*Table!$AC$9/$AC$16</f>
        <v>9435.0784708546271</v>
      </c>
      <c r="M134" s="124">
        <f>A134*Table!$AD$9/$AC$16</f>
        <v>3234.884047150158</v>
      </c>
      <c r="N134" s="124">
        <f>ABS(A134*Table!$AE$9/$AC$16)</f>
        <v>4085.508821229872</v>
      </c>
      <c r="O134" s="124">
        <f>($L134*(Table!$AC$10/Table!$AC$9)/(Table!$AC$12-Table!$AC$14))</f>
        <v>20238.263558246737</v>
      </c>
      <c r="P134" s="124">
        <f>$N134*(Table!$AE$10/Table!$AE$9)/(Table!$AC$12-Table!$AC$13)</f>
        <v>33542.76536313523</v>
      </c>
      <c r="Q134" s="124">
        <f>'Raw Data'!C134</f>
        <v>1.1531496459897959</v>
      </c>
      <c r="R134" s="124">
        <f>'Raw Data'!C134/'Raw Data'!I$23*100</f>
        <v>22.421889649053735</v>
      </c>
      <c r="S134" s="157">
        <f t="shared" si="7"/>
        <v>1.8534712738440016E-2</v>
      </c>
      <c r="T134" s="157">
        <f t="shared" si="8"/>
        <v>0</v>
      </c>
      <c r="U134" s="129">
        <f t="shared" si="9"/>
        <v>4.4774323129353062E-4</v>
      </c>
      <c r="V134" s="129">
        <f t="shared" si="10"/>
        <v>8.6668840027199199E-4</v>
      </c>
      <c r="W134" s="129">
        <f t="shared" si="11"/>
        <v>1.1022892710790167E-8</v>
      </c>
      <c r="X134" s="162">
        <f t="shared" si="12"/>
        <v>8.944984743610318</v>
      </c>
      <c r="Z134" s="44"/>
      <c r="AS134" s="23"/>
      <c r="AT134" s="23"/>
    </row>
    <row r="135" spans="1:46" x14ac:dyDescent="0.2">
      <c r="A135" s="124">
        <f>'Raw Data'!A135</f>
        <v>54775.69140625</v>
      </c>
      <c r="B135" s="44">
        <f>'Raw Data'!E135</f>
        <v>1</v>
      </c>
      <c r="C135" s="44">
        <f t="shared" si="1"/>
        <v>0</v>
      </c>
      <c r="D135" s="54">
        <f t="shared" si="2"/>
        <v>0</v>
      </c>
      <c r="E135" s="42">
        <f>(2*Table!$AC$16*0.147)/A135</f>
        <v>1.9941378071198874E-3</v>
      </c>
      <c r="F135" s="42">
        <f t="shared" si="3"/>
        <v>3.9882756142397748E-3</v>
      </c>
      <c r="G135" s="124">
        <f>IF((('Raw Data'!C135)/('Raw Data'!C$136)*100)&lt;0,0,('Raw Data'!C135)/('Raw Data'!C$136)*100)</f>
        <v>100</v>
      </c>
      <c r="H135" s="124">
        <f t="shared" si="4"/>
        <v>0</v>
      </c>
      <c r="I135" s="105">
        <f t="shared" si="5"/>
        <v>3.8944686497310865E-2</v>
      </c>
      <c r="J135" s="42">
        <f>'Raw Data'!F135/I135</f>
        <v>0</v>
      </c>
      <c r="K135" s="43">
        <f t="shared" si="6"/>
        <v>335.06135595305994</v>
      </c>
      <c r="L135" s="124">
        <f>A135*Table!$AC$9/$AC$16</f>
        <v>10320.249647000814</v>
      </c>
      <c r="M135" s="124">
        <f>A135*Table!$AD$9/$AC$16</f>
        <v>3538.3713075431365</v>
      </c>
      <c r="N135" s="124">
        <f>ABS(A135*Table!$AE$9/$AC$16)</f>
        <v>4468.7991838500457</v>
      </c>
      <c r="O135" s="124">
        <f>($L135*(Table!$AC$10/Table!$AC$9)/(Table!$AC$12-Table!$AC$14))</f>
        <v>22136.957629774381</v>
      </c>
      <c r="P135" s="124">
        <f>$N135*(Table!$AE$10/Table!$AE$9)/(Table!$AC$12-Table!$AC$13)</f>
        <v>36689.648471675238</v>
      </c>
      <c r="Q135" s="124">
        <f>'Raw Data'!C135</f>
        <v>1.1531496459897959</v>
      </c>
      <c r="R135" s="124">
        <f>'Raw Data'!C135/'Raw Data'!I$23*100</f>
        <v>22.421889649053735</v>
      </c>
      <c r="S135" s="157">
        <f t="shared" si="7"/>
        <v>0</v>
      </c>
      <c r="T135" s="157">
        <f t="shared" si="8"/>
        <v>0</v>
      </c>
      <c r="U135" s="129">
        <f t="shared" si="9"/>
        <v>4.0934014840194894E-4</v>
      </c>
      <c r="V135" s="129">
        <f t="shared" si="10"/>
        <v>7.4474486792735052E-4</v>
      </c>
      <c r="W135" s="129">
        <f t="shared" si="11"/>
        <v>0</v>
      </c>
      <c r="X135" s="162">
        <f t="shared" si="12"/>
        <v>8.944984743610318</v>
      </c>
      <c r="AS135" s="23"/>
      <c r="AT135" s="23"/>
    </row>
    <row r="136" spans="1:46" x14ac:dyDescent="0.2">
      <c r="A136" s="124">
        <f>'Raw Data'!A136</f>
        <v>59474.953125</v>
      </c>
      <c r="B136" s="44">
        <f>'Raw Data'!E136</f>
        <v>1</v>
      </c>
      <c r="C136" s="44">
        <f t="shared" si="1"/>
        <v>0</v>
      </c>
      <c r="D136" s="54">
        <f t="shared" si="2"/>
        <v>0</v>
      </c>
      <c r="E136" s="42">
        <f>(2*Table!$AC$16*0.147)/A136</f>
        <v>1.8365760947261789E-3</v>
      </c>
      <c r="F136" s="42">
        <f t="shared" si="3"/>
        <v>3.6731521894523577E-3</v>
      </c>
      <c r="G136" s="124">
        <f>IF((('Raw Data'!C136)/('Raw Data'!C$136)*100)&lt;0,0,('Raw Data'!C136)/('Raw Data'!C$136)*100)</f>
        <v>100</v>
      </c>
      <c r="H136" s="124">
        <f t="shared" si="4"/>
        <v>0</v>
      </c>
      <c r="I136" s="105">
        <f t="shared" si="5"/>
        <v>3.5746240271474328E-2</v>
      </c>
      <c r="J136" s="42">
        <f>'Raw Data'!F136/I136</f>
        <v>0</v>
      </c>
      <c r="K136" s="43">
        <f t="shared" si="6"/>
        <v>363.80660704966277</v>
      </c>
      <c r="L136" s="124">
        <f>A136*Table!$AC$9/$AC$16</f>
        <v>11205.634255556581</v>
      </c>
      <c r="M136" s="124">
        <f>A136*Table!$AD$9/$AC$16</f>
        <v>3841.9317447622561</v>
      </c>
      <c r="N136" s="124">
        <f>ABS(A136*Table!$AE$9/$AC$16)</f>
        <v>4852.1819654145629</v>
      </c>
      <c r="O136" s="124">
        <f>($L136*(Table!$AC$10/Table!$AC$9)/(Table!$AC$12-Table!$AC$14))</f>
        <v>24036.109514278385</v>
      </c>
      <c r="P136" s="124">
        <f>$N136*(Table!$AE$10/Table!$AE$9)/(Table!$AC$12-Table!$AC$13)</f>
        <v>39837.290356441394</v>
      </c>
      <c r="Q136" s="124">
        <f>'Raw Data'!C136</f>
        <v>1.1531496459897959</v>
      </c>
      <c r="R136" s="124">
        <f>'Raw Data'!C136/'Raw Data'!I$23*100</f>
        <v>22.421889649053735</v>
      </c>
      <c r="S136" s="157">
        <f t="shared" si="7"/>
        <v>0</v>
      </c>
      <c r="T136" s="157">
        <f t="shared" si="8"/>
        <v>0</v>
      </c>
      <c r="U136" s="129">
        <f t="shared" si="9"/>
        <v>3.769971806775381E-4</v>
      </c>
      <c r="V136" s="129">
        <f t="shared" si="10"/>
        <v>6.4797854578226043E-4</v>
      </c>
      <c r="W136" s="129">
        <f t="shared" si="11"/>
        <v>0</v>
      </c>
      <c r="X136" s="162">
        <f t="shared" si="12"/>
        <v>8.944984743610318</v>
      </c>
      <c r="AS136" s="23"/>
      <c r="AT136" s="23"/>
    </row>
    <row r="137" spans="1:46" x14ac:dyDescent="0.2">
      <c r="A137" s="124"/>
      <c r="B137" s="44"/>
      <c r="C137" s="44"/>
      <c r="D137" s="69"/>
      <c r="E137" s="69"/>
      <c r="F137" s="69"/>
      <c r="G137" s="69"/>
      <c r="H137" s="69"/>
      <c r="I137" s="69"/>
      <c r="J137" s="42"/>
      <c r="K137" s="36"/>
      <c r="L137" s="124"/>
      <c r="M137" s="124"/>
      <c r="N137" s="124"/>
      <c r="O137" s="124"/>
      <c r="P137" s="124"/>
      <c r="Q137" s="124"/>
      <c r="AS137" s="23"/>
      <c r="AT137" s="23"/>
    </row>
    <row r="138" spans="1:46" x14ac:dyDescent="0.2">
      <c r="A138" s="124"/>
      <c r="B138" s="44"/>
      <c r="C138" s="44"/>
      <c r="D138" s="69"/>
      <c r="E138" s="69"/>
      <c r="F138" s="69"/>
      <c r="G138" s="69"/>
      <c r="H138" s="69"/>
      <c r="I138" s="69"/>
      <c r="J138" s="42"/>
      <c r="K138" s="36"/>
      <c r="L138" s="124"/>
      <c r="M138" s="124"/>
      <c r="N138" s="124"/>
      <c r="O138" s="124"/>
      <c r="P138" s="124"/>
      <c r="Q138" s="124"/>
      <c r="AS138" s="23"/>
      <c r="AT138" s="23"/>
    </row>
    <row r="139" spans="1:46" x14ac:dyDescent="0.2">
      <c r="A139" s="124"/>
      <c r="B139" s="44"/>
      <c r="C139" s="44"/>
      <c r="D139" s="69"/>
      <c r="E139" s="69"/>
      <c r="F139" s="69"/>
      <c r="G139" s="69"/>
      <c r="H139" s="69"/>
      <c r="I139" s="69"/>
      <c r="J139" s="42"/>
      <c r="K139" s="36"/>
      <c r="L139" s="124"/>
      <c r="M139" s="124"/>
      <c r="N139" s="124"/>
      <c r="O139" s="124"/>
      <c r="P139" s="124"/>
      <c r="Q139" s="124"/>
      <c r="AS139" s="23"/>
      <c r="AT139" s="23"/>
    </row>
    <row r="140" spans="1:46" x14ac:dyDescent="0.2">
      <c r="A140" s="124"/>
      <c r="B140" s="44"/>
      <c r="C140" s="44"/>
      <c r="D140" s="69"/>
      <c r="E140" s="69"/>
      <c r="F140" s="69"/>
      <c r="G140" s="69"/>
      <c r="H140" s="69"/>
      <c r="I140" s="69"/>
      <c r="J140" s="42"/>
      <c r="K140" s="36"/>
      <c r="L140" s="124"/>
      <c r="M140" s="124"/>
      <c r="N140" s="124"/>
      <c r="O140" s="124"/>
      <c r="P140" s="124"/>
      <c r="Q140" s="124"/>
      <c r="AS140" s="23"/>
      <c r="AT140" s="23"/>
    </row>
    <row r="141" spans="1:46" x14ac:dyDescent="0.2">
      <c r="A141" s="124"/>
      <c r="B141" s="44"/>
      <c r="C141" s="44"/>
      <c r="D141" s="69"/>
      <c r="E141" s="69"/>
      <c r="F141" s="69"/>
      <c r="G141" s="69"/>
      <c r="H141" s="69"/>
      <c r="I141" s="69"/>
      <c r="J141" s="42"/>
      <c r="K141" s="36"/>
      <c r="L141" s="124"/>
      <c r="M141" s="124"/>
      <c r="N141" s="124"/>
      <c r="O141" s="124"/>
      <c r="P141" s="124"/>
      <c r="Q141" s="124"/>
      <c r="AS141" s="23"/>
      <c r="AT141" s="23"/>
    </row>
    <row r="142" spans="1:46" x14ac:dyDescent="0.2">
      <c r="A142" s="124"/>
      <c r="B142" s="44"/>
      <c r="C142" s="44"/>
      <c r="D142" s="69"/>
      <c r="E142" s="69"/>
      <c r="F142" s="69"/>
      <c r="G142" s="69"/>
      <c r="H142" s="69"/>
      <c r="I142" s="69"/>
      <c r="J142" s="42"/>
      <c r="K142" s="36"/>
      <c r="L142" s="124"/>
      <c r="M142" s="124"/>
      <c r="N142" s="124"/>
      <c r="O142" s="124"/>
      <c r="P142" s="124"/>
      <c r="Q142" s="124"/>
      <c r="AS142" s="23"/>
      <c r="AT142" s="23"/>
    </row>
    <row r="143" spans="1:46" x14ac:dyDescent="0.2">
      <c r="J143" s="42"/>
      <c r="AS143" s="23"/>
      <c r="AT143" s="23"/>
    </row>
    <row r="144" spans="1:46" x14ac:dyDescent="0.2">
      <c r="J144" s="42"/>
      <c r="AS144" s="23"/>
      <c r="AT144" s="23"/>
    </row>
    <row r="145" spans="10:46" x14ac:dyDescent="0.2">
      <c r="J145" s="42"/>
      <c r="AS145" s="23"/>
      <c r="AT145" s="23"/>
    </row>
    <row r="146" spans="10:46" x14ac:dyDescent="0.2">
      <c r="J146" s="42"/>
      <c r="AS146" s="23"/>
      <c r="AT146" s="23"/>
    </row>
    <row r="147" spans="10:46" x14ac:dyDescent="0.2">
      <c r="J147" s="42"/>
      <c r="AS147" s="23"/>
      <c r="AT147" s="23"/>
    </row>
    <row r="148" spans="10:46" x14ac:dyDescent="0.2">
      <c r="J148" s="42"/>
      <c r="AS148" s="23"/>
      <c r="AT148" s="23"/>
    </row>
    <row r="149" spans="10:46" x14ac:dyDescent="0.2">
      <c r="J149" s="42"/>
      <c r="AS149" s="23"/>
      <c r="AT149" s="23"/>
    </row>
    <row r="150" spans="10:46" x14ac:dyDescent="0.2">
      <c r="J150" s="42"/>
      <c r="AS150" s="23"/>
      <c r="AT150" s="23"/>
    </row>
    <row r="151" spans="10:46" x14ac:dyDescent="0.2">
      <c r="J151" s="42"/>
      <c r="AS151" s="23"/>
      <c r="AT151" s="23"/>
    </row>
    <row r="152" spans="10:46" x14ac:dyDescent="0.2">
      <c r="J152" s="42"/>
      <c r="AS152" s="23"/>
      <c r="AT152" s="23"/>
    </row>
    <row r="153" spans="10:46" x14ac:dyDescent="0.2">
      <c r="J153" s="42"/>
      <c r="AS153" s="23"/>
      <c r="AT153" s="23"/>
    </row>
    <row r="154" spans="10:46" x14ac:dyDescent="0.2">
      <c r="J154" s="42"/>
      <c r="AS154" s="23"/>
      <c r="AT154" s="23"/>
    </row>
    <row r="155" spans="10:46" x14ac:dyDescent="0.2">
      <c r="J155" s="42"/>
      <c r="AS155" s="23"/>
      <c r="AT155" s="23"/>
    </row>
    <row r="156" spans="10:46" x14ac:dyDescent="0.2">
      <c r="J156" s="42"/>
      <c r="AS156" s="23"/>
      <c r="AT156" s="23"/>
    </row>
    <row r="157" spans="10:46" x14ac:dyDescent="0.2">
      <c r="J157" s="42"/>
      <c r="AS157" s="23"/>
      <c r="AT157" s="23"/>
    </row>
    <row r="158" spans="10:46" x14ac:dyDescent="0.2">
      <c r="J158" s="42"/>
      <c r="AS158" s="23"/>
      <c r="AT158" s="23"/>
    </row>
    <row r="159" spans="10:46" x14ac:dyDescent="0.2">
      <c r="J159" s="42"/>
      <c r="AS159" s="23"/>
      <c r="AT159" s="23"/>
    </row>
    <row r="160" spans="10:46" x14ac:dyDescent="0.2">
      <c r="J160" s="42"/>
      <c r="AS160" s="23"/>
      <c r="AT160" s="23"/>
    </row>
    <row r="161" spans="10:46" x14ac:dyDescent="0.2">
      <c r="J161" s="42"/>
      <c r="AS161" s="23"/>
      <c r="AT161" s="23"/>
    </row>
    <row r="162" spans="10:46" x14ac:dyDescent="0.2">
      <c r="J162" s="42"/>
    </row>
    <row r="163" spans="10:46" x14ac:dyDescent="0.2">
      <c r="J163" s="42"/>
    </row>
    <row r="164" spans="10:46" x14ac:dyDescent="0.2">
      <c r="J164" s="42"/>
    </row>
    <row r="165" spans="10:46" x14ac:dyDescent="0.2">
      <c r="J165" s="42"/>
    </row>
    <row r="166" spans="10:46" x14ac:dyDescent="0.2">
      <c r="J166" s="42"/>
    </row>
    <row r="167" spans="10:46" x14ac:dyDescent="0.2">
      <c r="J167" s="42"/>
    </row>
    <row r="168" spans="10:46" x14ac:dyDescent="0.2">
      <c r="J168" s="42"/>
    </row>
    <row r="169" spans="10:46" x14ac:dyDescent="0.2">
      <c r="J169" s="42"/>
    </row>
    <row r="170" spans="10:46" x14ac:dyDescent="0.2">
      <c r="J170" s="42"/>
    </row>
    <row r="171" spans="10:46" x14ac:dyDescent="0.2">
      <c r="J171" s="42"/>
    </row>
    <row r="172" spans="10:46" x14ac:dyDescent="0.2">
      <c r="J172" s="42"/>
    </row>
    <row r="173" spans="10:46" x14ac:dyDescent="0.2">
      <c r="J173" s="42"/>
    </row>
    <row r="174" spans="10:46" x14ac:dyDescent="0.2">
      <c r="J174" s="42"/>
    </row>
    <row r="175" spans="10:46" x14ac:dyDescent="0.2">
      <c r="J175" s="42"/>
    </row>
    <row r="176" spans="10:46" x14ac:dyDescent="0.2">
      <c r="J176" s="42"/>
    </row>
    <row r="177" spans="10:10" x14ac:dyDescent="0.2">
      <c r="J177" s="42"/>
    </row>
    <row r="178" spans="10:10" x14ac:dyDescent="0.2">
      <c r="J178" s="42"/>
    </row>
    <row r="179" spans="10:10" x14ac:dyDescent="0.2">
      <c r="J179" s="42"/>
    </row>
    <row r="180" spans="10:10" x14ac:dyDescent="0.2">
      <c r="J180" s="42"/>
    </row>
    <row r="181" spans="10:10" x14ac:dyDescent="0.2">
      <c r="J181" s="42"/>
    </row>
    <row r="182" spans="10:10" x14ac:dyDescent="0.2">
      <c r="J182" s="42"/>
    </row>
    <row r="183" spans="10:10" x14ac:dyDescent="0.2">
      <c r="J183" s="42"/>
    </row>
    <row r="184" spans="10:10" x14ac:dyDescent="0.2">
      <c r="J184" s="42"/>
    </row>
    <row r="185" spans="10:10" x14ac:dyDescent="0.2">
      <c r="J185" s="42"/>
    </row>
    <row r="186" spans="10:10" x14ac:dyDescent="0.2">
      <c r="J186" s="42"/>
    </row>
    <row r="187" spans="10:10" x14ac:dyDescent="0.2">
      <c r="J187" s="42"/>
    </row>
    <row r="188" spans="10:10" x14ac:dyDescent="0.2">
      <c r="J188" s="42"/>
    </row>
    <row r="189" spans="10:10" x14ac:dyDescent="0.2">
      <c r="J189" s="42"/>
    </row>
    <row r="190" spans="10:10" x14ac:dyDescent="0.2">
      <c r="J190" s="42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Kristi D</dc:creator>
  <cp:lastModifiedBy>Morris, Kristi D</cp:lastModifiedBy>
  <dcterms:created xsi:type="dcterms:W3CDTF">2016-03-31T19:38:51Z</dcterms:created>
  <dcterms:modified xsi:type="dcterms:W3CDTF">2016-04-04T20:22:18Z</dcterms:modified>
</cp:coreProperties>
</file>