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600" yWindow="120" windowWidth="11400" windowHeight="10005" tabRatio="835"/>
  </bookViews>
  <sheets>
    <sheet name="Raw Data" sheetId="3" r:id="rId1"/>
    <sheet name="Compilation" sheetId="4" r:id="rId2"/>
    <sheet name="Compilation 2" sheetId="5" r:id="rId3"/>
    <sheet name="Table" sheetId="6" r:id="rId4"/>
  </sheets>
  <definedNames>
    <definedName name="_xlnm.Print_Area" localSheetId="1">Compilation!$A$1:$O$44</definedName>
    <definedName name="_xlnm.Print_Area" localSheetId="2">'Compilation 2'!$A$1:$O$54</definedName>
    <definedName name="_xlnm.Print_Area" localSheetId="0">'Raw Data'!$A$1:$M$162</definedName>
    <definedName name="_xlnm.Print_Area" localSheetId="3">Table!$A$1:$X$138</definedName>
    <definedName name="_xlnm.Print_Titles" localSheetId="0">'Raw Data'!$1:$17</definedName>
    <definedName name="_xlnm.Print_Titles" localSheetId="3">Table!$1:$16</definedName>
  </definedNames>
  <calcPr calcId="145621"/>
</workbook>
</file>

<file path=xl/calcChain.xml><?xml version="1.0" encoding="utf-8"?>
<calcChain xmlns="http://schemas.openxmlformats.org/spreadsheetml/2006/main">
  <c r="O3" i="4" l="1"/>
  <c r="A110" i="6"/>
  <c r="A81" i="6"/>
  <c r="A50" i="6"/>
  <c r="L50" i="6" s="1"/>
  <c r="O50" i="6" s="1"/>
  <c r="A40" i="6"/>
  <c r="M40" i="6" s="1"/>
  <c r="A37" i="6"/>
  <c r="A33" i="6"/>
  <c r="N33" i="6" s="1"/>
  <c r="P33" i="6" s="1"/>
  <c r="A21" i="6"/>
  <c r="A18" i="6"/>
  <c r="AC16" i="6"/>
  <c r="AE10" i="6"/>
  <c r="AC10" i="6"/>
  <c r="C5" i="5"/>
  <c r="AE9" i="6"/>
  <c r="AD9" i="6"/>
  <c r="AC9" i="6"/>
  <c r="C4" i="5"/>
  <c r="K3" i="5"/>
  <c r="C3" i="5"/>
  <c r="C2" i="5"/>
  <c r="K6" i="5"/>
  <c r="K5" i="5"/>
  <c r="K4" i="5"/>
  <c r="K2" i="5"/>
  <c r="K6" i="4"/>
  <c r="K5" i="4"/>
  <c r="K4" i="4"/>
  <c r="K2" i="4"/>
  <c r="A62" i="6"/>
  <c r="N62" i="6" s="1"/>
  <c r="P62" i="6" s="1"/>
  <c r="I11" i="3"/>
  <c r="I10" i="3"/>
  <c r="I9" i="3"/>
  <c r="I7" i="3"/>
  <c r="A10" i="3" l="1"/>
  <c r="C3" i="4"/>
  <c r="O2" i="4"/>
  <c r="K3" i="4"/>
  <c r="I8" i="3"/>
  <c r="A9" i="3"/>
  <c r="C4" i="4"/>
  <c r="C5" i="4"/>
  <c r="A8" i="3"/>
  <c r="C2" i="4"/>
  <c r="A7" i="3"/>
  <c r="A109" i="6"/>
  <c r="E109" i="6" s="1"/>
  <c r="A77" i="6"/>
  <c r="E77" i="6" s="1"/>
  <c r="A23" i="6"/>
  <c r="E23" i="6" s="1"/>
  <c r="A79" i="6"/>
  <c r="A111" i="6"/>
  <c r="E111" i="6" s="1"/>
  <c r="A35" i="6"/>
  <c r="A74" i="6"/>
  <c r="M33" i="6"/>
  <c r="L40" i="6"/>
  <c r="O40" i="6" s="1"/>
  <c r="A86" i="6"/>
  <c r="L18" i="6"/>
  <c r="O18" i="6" s="1"/>
  <c r="N18" i="6"/>
  <c r="P18" i="6" s="1"/>
  <c r="M18" i="6"/>
  <c r="N37" i="6"/>
  <c r="P37" i="6" s="1"/>
  <c r="M37" i="6"/>
  <c r="L37" i="6"/>
  <c r="O37" i="6" s="1"/>
  <c r="A103" i="6"/>
  <c r="E37" i="6"/>
  <c r="A90" i="6"/>
  <c r="E90" i="6" s="1"/>
  <c r="A27" i="6"/>
  <c r="A91" i="6"/>
  <c r="A107" i="6"/>
  <c r="E107" i="6" s="1"/>
  <c r="A30" i="6"/>
  <c r="A43" i="6"/>
  <c r="A134" i="6"/>
  <c r="A31" i="6"/>
  <c r="A49" i="6"/>
  <c r="A53" i="6"/>
  <c r="A87" i="6"/>
  <c r="A93" i="6"/>
  <c r="A115" i="6"/>
  <c r="M21" i="6"/>
  <c r="L21" i="6"/>
  <c r="O21" i="6" s="1"/>
  <c r="E21" i="6"/>
  <c r="A25" i="6"/>
  <c r="A29" i="6"/>
  <c r="A41" i="6"/>
  <c r="A57" i="6"/>
  <c r="A61" i="6"/>
  <c r="E61" i="6" s="1"/>
  <c r="A69" i="6"/>
  <c r="A73" i="6"/>
  <c r="E73" i="6" s="1"/>
  <c r="A85" i="6"/>
  <c r="A101" i="6"/>
  <c r="E101" i="6" s="1"/>
  <c r="A105" i="6"/>
  <c r="A117" i="6"/>
  <c r="A125" i="6"/>
  <c r="A133" i="6"/>
  <c r="E133" i="6" s="1"/>
  <c r="A71" i="6"/>
  <c r="A121" i="6"/>
  <c r="E121" i="6" s="1"/>
  <c r="A131" i="6"/>
  <c r="E131" i="6" s="1"/>
  <c r="N50" i="6"/>
  <c r="P50" i="6" s="1"/>
  <c r="M50" i="6"/>
  <c r="A89" i="6"/>
  <c r="E89" i="6" s="1"/>
  <c r="A20" i="6"/>
  <c r="A118" i="6"/>
  <c r="E118" i="6" s="1"/>
  <c r="L33" i="6"/>
  <c r="O33" i="6" s="1"/>
  <c r="N40" i="6"/>
  <c r="P40" i="6" s="1"/>
  <c r="A19" i="6"/>
  <c r="A75" i="6"/>
  <c r="E75" i="6" s="1"/>
  <c r="A123" i="6"/>
  <c r="A65" i="6"/>
  <c r="O3" i="5"/>
  <c r="M8" i="3"/>
  <c r="A83" i="6"/>
  <c r="A26" i="6"/>
  <c r="A34" i="6"/>
  <c r="E34" i="6" s="1"/>
  <c r="A42" i="6"/>
  <c r="A55" i="6"/>
  <c r="A63" i="6"/>
  <c r="A106" i="6"/>
  <c r="N21" i="6"/>
  <c r="P21" i="6" s="1"/>
  <c r="A45" i="6"/>
  <c r="N110" i="6"/>
  <c r="P110" i="6" s="1"/>
  <c r="L110" i="6"/>
  <c r="O110" i="6" s="1"/>
  <c r="M110" i="6"/>
  <c r="A48" i="6"/>
  <c r="A56" i="6"/>
  <c r="A64" i="6"/>
  <c r="A72" i="6"/>
  <c r="A80" i="6"/>
  <c r="A88" i="6"/>
  <c r="A96" i="6"/>
  <c r="E96" i="6" s="1"/>
  <c r="A104" i="6"/>
  <c r="A112" i="6"/>
  <c r="A120" i="6"/>
  <c r="A128" i="6"/>
  <c r="A136" i="6"/>
  <c r="E136" i="6" s="1"/>
  <c r="A51" i="6"/>
  <c r="E51" i="6" s="1"/>
  <c r="A122" i="6"/>
  <c r="E122" i="6" s="1"/>
  <c r="E18" i="6"/>
  <c r="A32" i="6"/>
  <c r="E62" i="6"/>
  <c r="M81" i="6"/>
  <c r="L81" i="6"/>
  <c r="O81" i="6" s="1"/>
  <c r="A78" i="6"/>
  <c r="E78" i="6" s="1"/>
  <c r="A126" i="6"/>
  <c r="E126" i="6" s="1"/>
  <c r="A39" i="6"/>
  <c r="A59" i="6"/>
  <c r="A99" i="6"/>
  <c r="A102" i="6"/>
  <c r="E102" i="6" s="1"/>
  <c r="E135" i="6"/>
  <c r="E123" i="6"/>
  <c r="E80" i="6"/>
  <c r="E128" i="6"/>
  <c r="E83" i="6"/>
  <c r="E92" i="6"/>
  <c r="E63" i="6"/>
  <c r="E55" i="6"/>
  <c r="E19" i="6"/>
  <c r="E81" i="6"/>
  <c r="E112" i="6"/>
  <c r="E110" i="6"/>
  <c r="E71" i="6"/>
  <c r="E115" i="6"/>
  <c r="E95" i="6"/>
  <c r="E31" i="6"/>
  <c r="E93" i="6"/>
  <c r="E45" i="6"/>
  <c r="E48" i="6"/>
  <c r="E28" i="6"/>
  <c r="E106" i="6"/>
  <c r="E84" i="6"/>
  <c r="E79" i="6"/>
  <c r="E50" i="6"/>
  <c r="E40" i="6"/>
  <c r="E30" i="6"/>
  <c r="E33" i="6"/>
  <c r="A24" i="6"/>
  <c r="A47" i="6"/>
  <c r="E47" i="6" s="1"/>
  <c r="L62" i="6"/>
  <c r="O62" i="6" s="1"/>
  <c r="A119" i="6"/>
  <c r="A97" i="6"/>
  <c r="E97" i="6" s="1"/>
  <c r="A113" i="6"/>
  <c r="E113" i="6" s="1"/>
  <c r="A129" i="6"/>
  <c r="E129" i="6" s="1"/>
  <c r="A22" i="6"/>
  <c r="A67" i="6"/>
  <c r="E67" i="6" s="1"/>
  <c r="A70" i="6"/>
  <c r="E70" i="6" s="1"/>
  <c r="A28" i="6"/>
  <c r="N81" i="6"/>
  <c r="P81" i="6" s="1"/>
  <c r="A36" i="6"/>
  <c r="A44" i="6"/>
  <c r="A52" i="6"/>
  <c r="A60" i="6"/>
  <c r="E60" i="6" s="1"/>
  <c r="A68" i="6"/>
  <c r="A76" i="6"/>
  <c r="A84" i="6"/>
  <c r="A92" i="6"/>
  <c r="A100" i="6"/>
  <c r="E100" i="6" s="1"/>
  <c r="A108" i="6"/>
  <c r="A116" i="6"/>
  <c r="E116" i="6" s="1"/>
  <c r="A124" i="6"/>
  <c r="A132" i="6"/>
  <c r="E132" i="6" s="1"/>
  <c r="A135" i="6"/>
  <c r="E69" i="6"/>
  <c r="A94" i="6"/>
  <c r="E94" i="6" s="1"/>
  <c r="A82" i="6"/>
  <c r="A114" i="6"/>
  <c r="A54" i="6"/>
  <c r="E54" i="6" s="1"/>
  <c r="A58" i="6"/>
  <c r="E58" i="6" s="1"/>
  <c r="A38" i="6"/>
  <c r="A46" i="6"/>
  <c r="E46" i="6" s="1"/>
  <c r="M62" i="6"/>
  <c r="A95" i="6"/>
  <c r="A98" i="6"/>
  <c r="E98" i="6" s="1"/>
  <c r="A127" i="6"/>
  <c r="E127" i="6" s="1"/>
  <c r="A130" i="6"/>
  <c r="A66" i="6"/>
  <c r="E66" i="6" s="1"/>
  <c r="O2" i="5" l="1"/>
  <c r="M7" i="3"/>
  <c r="F89" i="6"/>
  <c r="I90" i="6"/>
  <c r="F94" i="6"/>
  <c r="I95" i="6"/>
  <c r="F97" i="6"/>
  <c r="I98" i="6"/>
  <c r="I78" i="6"/>
  <c r="F77" i="6"/>
  <c r="I133" i="6"/>
  <c r="F132" i="6"/>
  <c r="F113" i="6"/>
  <c r="F67" i="6"/>
  <c r="I127" i="6"/>
  <c r="F126" i="6"/>
  <c r="I122" i="6"/>
  <c r="F121" i="6"/>
  <c r="F107" i="6"/>
  <c r="AN13" i="6"/>
  <c r="M130" i="6"/>
  <c r="N130" i="6"/>
  <c r="P130" i="6" s="1"/>
  <c r="L130" i="6"/>
  <c r="O130" i="6" s="1"/>
  <c r="N108" i="6"/>
  <c r="P108" i="6" s="1"/>
  <c r="L108" i="6"/>
  <c r="O108" i="6" s="1"/>
  <c r="M108" i="6"/>
  <c r="M76" i="6"/>
  <c r="N76" i="6"/>
  <c r="P76" i="6" s="1"/>
  <c r="L76" i="6"/>
  <c r="O76" i="6" s="1"/>
  <c r="M44" i="6"/>
  <c r="N44" i="6"/>
  <c r="P44" i="6" s="1"/>
  <c r="L44" i="6"/>
  <c r="O44" i="6" s="1"/>
  <c r="E44" i="6"/>
  <c r="L22" i="6"/>
  <c r="O22" i="6" s="1"/>
  <c r="N22" i="6"/>
  <c r="P22" i="6" s="1"/>
  <c r="M22" i="6"/>
  <c r="L119" i="6"/>
  <c r="O119" i="6" s="1"/>
  <c r="N119" i="6"/>
  <c r="P119" i="6" s="1"/>
  <c r="M119" i="6"/>
  <c r="F33" i="6"/>
  <c r="I34" i="6"/>
  <c r="F84" i="6"/>
  <c r="I55" i="6"/>
  <c r="F54" i="6"/>
  <c r="F93" i="6"/>
  <c r="I94" i="6"/>
  <c r="F115" i="6"/>
  <c r="I116" i="6"/>
  <c r="I79" i="6"/>
  <c r="F78" i="6"/>
  <c r="F116" i="6"/>
  <c r="I93" i="6"/>
  <c r="F92" i="6"/>
  <c r="F70" i="6"/>
  <c r="I71" i="6"/>
  <c r="I81" i="6"/>
  <c r="F80" i="6"/>
  <c r="F136" i="6"/>
  <c r="I136" i="6"/>
  <c r="F135" i="6"/>
  <c r="AN8" i="6"/>
  <c r="N39" i="6"/>
  <c r="P39" i="6" s="1"/>
  <c r="M39" i="6"/>
  <c r="L39" i="6"/>
  <c r="O39" i="6" s="1"/>
  <c r="L122" i="6"/>
  <c r="O122" i="6" s="1"/>
  <c r="N122" i="6"/>
  <c r="P122" i="6" s="1"/>
  <c r="M122" i="6"/>
  <c r="L120" i="6"/>
  <c r="O120" i="6" s="1"/>
  <c r="M120" i="6"/>
  <c r="N120" i="6"/>
  <c r="P120" i="6" s="1"/>
  <c r="N88" i="6"/>
  <c r="P88" i="6" s="1"/>
  <c r="L88" i="6"/>
  <c r="O88" i="6" s="1"/>
  <c r="M88" i="6"/>
  <c r="M56" i="6"/>
  <c r="N56" i="6"/>
  <c r="P56" i="6" s="1"/>
  <c r="L56" i="6"/>
  <c r="O56" i="6" s="1"/>
  <c r="L43" i="6"/>
  <c r="O43" i="6" s="1"/>
  <c r="N43" i="6"/>
  <c r="P43" i="6" s="1"/>
  <c r="M43" i="6"/>
  <c r="M27" i="6"/>
  <c r="L27" i="6"/>
  <c r="O27" i="6" s="1"/>
  <c r="N27" i="6"/>
  <c r="P27" i="6" s="1"/>
  <c r="N103" i="6"/>
  <c r="P103" i="6" s="1"/>
  <c r="L103" i="6"/>
  <c r="O103" i="6" s="1"/>
  <c r="M103" i="6"/>
  <c r="N135" i="6"/>
  <c r="P135" i="6" s="1"/>
  <c r="M135" i="6"/>
  <c r="L135" i="6"/>
  <c r="O135" i="6" s="1"/>
  <c r="M28" i="6"/>
  <c r="N28" i="6"/>
  <c r="P28" i="6" s="1"/>
  <c r="L28" i="6"/>
  <c r="O28" i="6" s="1"/>
  <c r="I67" i="6"/>
  <c r="F66" i="6"/>
  <c r="E43" i="6"/>
  <c r="F106" i="6"/>
  <c r="I107" i="6"/>
  <c r="F58" i="6"/>
  <c r="F31" i="6"/>
  <c r="F71" i="6"/>
  <c r="F19" i="6"/>
  <c r="F100" i="6"/>
  <c r="I101" i="6"/>
  <c r="E88" i="6"/>
  <c r="F123" i="6"/>
  <c r="N63" i="6"/>
  <c r="P63" i="6" s="1"/>
  <c r="M63" i="6"/>
  <c r="L63" i="6"/>
  <c r="O63" i="6" s="1"/>
  <c r="L26" i="6"/>
  <c r="O26" i="6" s="1"/>
  <c r="M26" i="6"/>
  <c r="N26" i="6"/>
  <c r="P26" i="6" s="1"/>
  <c r="M19" i="6"/>
  <c r="L19" i="6"/>
  <c r="O19" i="6" s="1"/>
  <c r="N19" i="6"/>
  <c r="P19" i="6" s="1"/>
  <c r="L125" i="6"/>
  <c r="O125" i="6" s="1"/>
  <c r="M125" i="6"/>
  <c r="N125" i="6"/>
  <c r="P125" i="6" s="1"/>
  <c r="E125" i="6"/>
  <c r="M85" i="6"/>
  <c r="L85" i="6"/>
  <c r="O85" i="6" s="1"/>
  <c r="N85" i="6"/>
  <c r="P85" i="6" s="1"/>
  <c r="L57" i="6"/>
  <c r="O57" i="6" s="1"/>
  <c r="N57" i="6"/>
  <c r="P57" i="6" s="1"/>
  <c r="M57" i="6"/>
  <c r="E57" i="6"/>
  <c r="F21" i="6"/>
  <c r="AN26" i="6"/>
  <c r="N87" i="6"/>
  <c r="P87" i="6" s="1"/>
  <c r="M87" i="6"/>
  <c r="L87" i="6"/>
  <c r="O87" i="6" s="1"/>
  <c r="L74" i="6"/>
  <c r="O74" i="6" s="1"/>
  <c r="N74" i="6"/>
  <c r="P74" i="6" s="1"/>
  <c r="M74" i="6"/>
  <c r="L127" i="6"/>
  <c r="O127" i="6" s="1"/>
  <c r="N127" i="6"/>
  <c r="P127" i="6" s="1"/>
  <c r="M127" i="6"/>
  <c r="M46" i="6"/>
  <c r="L46" i="6"/>
  <c r="O46" i="6" s="1"/>
  <c r="N46" i="6"/>
  <c r="P46" i="6" s="1"/>
  <c r="L58" i="6"/>
  <c r="O58" i="6" s="1"/>
  <c r="N58" i="6"/>
  <c r="P58" i="6" s="1"/>
  <c r="M58" i="6"/>
  <c r="N100" i="6"/>
  <c r="P100" i="6" s="1"/>
  <c r="M100" i="6"/>
  <c r="L100" i="6"/>
  <c r="O100" i="6" s="1"/>
  <c r="L68" i="6"/>
  <c r="O68" i="6" s="1"/>
  <c r="N68" i="6"/>
  <c r="P68" i="6" s="1"/>
  <c r="M68" i="6"/>
  <c r="E68" i="6"/>
  <c r="I68" i="6" s="1"/>
  <c r="M36" i="6"/>
  <c r="L36" i="6"/>
  <c r="O36" i="6" s="1"/>
  <c r="N36" i="6"/>
  <c r="P36" i="6" s="1"/>
  <c r="E36" i="6"/>
  <c r="N70" i="6"/>
  <c r="P70" i="6" s="1"/>
  <c r="M70" i="6"/>
  <c r="L70" i="6"/>
  <c r="O70" i="6" s="1"/>
  <c r="M129" i="6"/>
  <c r="N129" i="6"/>
  <c r="P129" i="6" s="1"/>
  <c r="L129" i="6"/>
  <c r="O129" i="6" s="1"/>
  <c r="E56" i="6"/>
  <c r="F101" i="6"/>
  <c r="I102" i="6"/>
  <c r="E103" i="6"/>
  <c r="E39" i="6"/>
  <c r="E27" i="6"/>
  <c r="E87" i="6"/>
  <c r="E119" i="6"/>
  <c r="I119" i="6" s="1"/>
  <c r="N102" i="6"/>
  <c r="P102" i="6" s="1"/>
  <c r="M102" i="6"/>
  <c r="L102" i="6"/>
  <c r="O102" i="6" s="1"/>
  <c r="M51" i="6"/>
  <c r="L51" i="6"/>
  <c r="O51" i="6" s="1"/>
  <c r="N51" i="6"/>
  <c r="P51" i="6" s="1"/>
  <c r="N112" i="6"/>
  <c r="P112" i="6" s="1"/>
  <c r="M112" i="6"/>
  <c r="L112" i="6"/>
  <c r="O112" i="6" s="1"/>
  <c r="N80" i="6"/>
  <c r="P80" i="6" s="1"/>
  <c r="M80" i="6"/>
  <c r="L80" i="6"/>
  <c r="O80" i="6" s="1"/>
  <c r="L48" i="6"/>
  <c r="O48" i="6" s="1"/>
  <c r="N48" i="6"/>
  <c r="P48" i="6" s="1"/>
  <c r="M48" i="6"/>
  <c r="N131" i="6"/>
  <c r="P131" i="6" s="1"/>
  <c r="M131" i="6"/>
  <c r="L131" i="6"/>
  <c r="O131" i="6" s="1"/>
  <c r="N30" i="6"/>
  <c r="P30" i="6" s="1"/>
  <c r="M30" i="6"/>
  <c r="L30" i="6"/>
  <c r="O30" i="6" s="1"/>
  <c r="N23" i="6"/>
  <c r="P23" i="6" s="1"/>
  <c r="M23" i="6"/>
  <c r="L23" i="6"/>
  <c r="O23" i="6" s="1"/>
  <c r="E108" i="6"/>
  <c r="I108" i="6" s="1"/>
  <c r="F60" i="6"/>
  <c r="I61" i="6"/>
  <c r="F23" i="6"/>
  <c r="F111" i="6"/>
  <c r="I112" i="6"/>
  <c r="F83" i="6"/>
  <c r="I84" i="6"/>
  <c r="I123" i="6"/>
  <c r="F122" i="6"/>
  <c r="N55" i="6"/>
  <c r="P55" i="6" s="1"/>
  <c r="M55" i="6"/>
  <c r="L55" i="6"/>
  <c r="O55" i="6" s="1"/>
  <c r="N65" i="6"/>
  <c r="P65" i="6" s="1"/>
  <c r="M65" i="6"/>
  <c r="L65" i="6"/>
  <c r="O65" i="6" s="1"/>
  <c r="L117" i="6"/>
  <c r="O117" i="6" s="1"/>
  <c r="N117" i="6"/>
  <c r="P117" i="6" s="1"/>
  <c r="M117" i="6"/>
  <c r="M86" i="6"/>
  <c r="N86" i="6"/>
  <c r="P86" i="6" s="1"/>
  <c r="L86" i="6"/>
  <c r="O86" i="6" s="1"/>
  <c r="L114" i="6"/>
  <c r="O114" i="6" s="1"/>
  <c r="N114" i="6"/>
  <c r="P114" i="6" s="1"/>
  <c r="M114" i="6"/>
  <c r="M60" i="6"/>
  <c r="L60" i="6"/>
  <c r="O60" i="6" s="1"/>
  <c r="N60" i="6"/>
  <c r="P60" i="6" s="1"/>
  <c r="I31" i="6"/>
  <c r="F30" i="6"/>
  <c r="E76" i="6"/>
  <c r="F90" i="6"/>
  <c r="F129" i="6"/>
  <c r="L78" i="6"/>
  <c r="O78" i="6" s="1"/>
  <c r="M78" i="6"/>
  <c r="N78" i="6"/>
  <c r="P78" i="6" s="1"/>
  <c r="N104" i="6"/>
  <c r="P104" i="6" s="1"/>
  <c r="M104" i="6"/>
  <c r="L104" i="6"/>
  <c r="O104" i="6" s="1"/>
  <c r="L121" i="6"/>
  <c r="O121" i="6" s="1"/>
  <c r="M121" i="6"/>
  <c r="N121" i="6"/>
  <c r="P121" i="6" s="1"/>
  <c r="F69" i="6"/>
  <c r="I70" i="6"/>
  <c r="L92" i="6"/>
  <c r="O92" i="6" s="1"/>
  <c r="M92" i="6"/>
  <c r="N92" i="6"/>
  <c r="P92" i="6" s="1"/>
  <c r="I47" i="6"/>
  <c r="F46" i="6"/>
  <c r="F40" i="6"/>
  <c r="F48" i="6"/>
  <c r="I46" i="6"/>
  <c r="F45" i="6"/>
  <c r="I96" i="6"/>
  <c r="F95" i="6"/>
  <c r="AN15" i="6"/>
  <c r="E114" i="6"/>
  <c r="I114" i="6" s="1"/>
  <c r="AN17" i="6"/>
  <c r="F81" i="6"/>
  <c r="E65" i="6"/>
  <c r="F102" i="6"/>
  <c r="I103" i="6"/>
  <c r="I128" i="6"/>
  <c r="F127" i="6"/>
  <c r="F118" i="6"/>
  <c r="N32" i="6"/>
  <c r="P32" i="6" s="1"/>
  <c r="M32" i="6"/>
  <c r="L32" i="6"/>
  <c r="O32" i="6" s="1"/>
  <c r="E32" i="6"/>
  <c r="I32" i="6" s="1"/>
  <c r="N45" i="6"/>
  <c r="P45" i="6" s="1"/>
  <c r="M45" i="6"/>
  <c r="L45" i="6"/>
  <c r="O45" i="6" s="1"/>
  <c r="N42" i="6"/>
  <c r="P42" i="6" s="1"/>
  <c r="M42" i="6"/>
  <c r="L42" i="6"/>
  <c r="O42" i="6" s="1"/>
  <c r="E42" i="6"/>
  <c r="L83" i="6"/>
  <c r="O83" i="6" s="1"/>
  <c r="N83" i="6"/>
  <c r="P83" i="6" s="1"/>
  <c r="M83" i="6"/>
  <c r="L123" i="6"/>
  <c r="O123" i="6" s="1"/>
  <c r="M123" i="6"/>
  <c r="N123" i="6"/>
  <c r="P123" i="6" s="1"/>
  <c r="M71" i="6"/>
  <c r="N71" i="6"/>
  <c r="P71" i="6" s="1"/>
  <c r="L71" i="6"/>
  <c r="O71" i="6" s="1"/>
  <c r="N105" i="6"/>
  <c r="P105" i="6" s="1"/>
  <c r="L105" i="6"/>
  <c r="O105" i="6" s="1"/>
  <c r="M105" i="6"/>
  <c r="M69" i="6"/>
  <c r="N69" i="6"/>
  <c r="P69" i="6" s="1"/>
  <c r="L69" i="6"/>
  <c r="O69" i="6" s="1"/>
  <c r="M29" i="6"/>
  <c r="L29" i="6"/>
  <c r="O29" i="6" s="1"/>
  <c r="N29" i="6"/>
  <c r="P29" i="6" s="1"/>
  <c r="E29" i="6"/>
  <c r="L115" i="6"/>
  <c r="O115" i="6" s="1"/>
  <c r="M115" i="6"/>
  <c r="N115" i="6"/>
  <c r="P115" i="6" s="1"/>
  <c r="L49" i="6"/>
  <c r="O49" i="6" s="1"/>
  <c r="N49" i="6"/>
  <c r="P49" i="6" s="1"/>
  <c r="M49" i="6"/>
  <c r="E49" i="6"/>
  <c r="I49" i="6" s="1"/>
  <c r="L90" i="6"/>
  <c r="O90" i="6" s="1"/>
  <c r="N90" i="6"/>
  <c r="P90" i="6" s="1"/>
  <c r="M90" i="6"/>
  <c r="N109" i="6"/>
  <c r="P109" i="6" s="1"/>
  <c r="L109" i="6"/>
  <c r="O109" i="6" s="1"/>
  <c r="M109" i="6"/>
  <c r="M54" i="6"/>
  <c r="L54" i="6"/>
  <c r="O54" i="6" s="1"/>
  <c r="N54" i="6"/>
  <c r="P54" i="6" s="1"/>
  <c r="F73" i="6"/>
  <c r="AN18" i="6"/>
  <c r="F96" i="6"/>
  <c r="I97" i="6"/>
  <c r="F98" i="6"/>
  <c r="L73" i="6"/>
  <c r="O73" i="6" s="1"/>
  <c r="N73" i="6"/>
  <c r="P73" i="6" s="1"/>
  <c r="M73" i="6"/>
  <c r="L41" i="6"/>
  <c r="O41" i="6" s="1"/>
  <c r="M41" i="6"/>
  <c r="N41" i="6"/>
  <c r="P41" i="6" s="1"/>
  <c r="M53" i="6"/>
  <c r="L53" i="6"/>
  <c r="O53" i="6" s="1"/>
  <c r="N53" i="6"/>
  <c r="P53" i="6" s="1"/>
  <c r="N35" i="6"/>
  <c r="P35" i="6" s="1"/>
  <c r="M35" i="6"/>
  <c r="L35" i="6"/>
  <c r="O35" i="6" s="1"/>
  <c r="L38" i="6"/>
  <c r="O38" i="6" s="1"/>
  <c r="N38" i="6"/>
  <c r="P38" i="6" s="1"/>
  <c r="M38" i="6"/>
  <c r="N94" i="6"/>
  <c r="P94" i="6" s="1"/>
  <c r="M94" i="6"/>
  <c r="L94" i="6"/>
  <c r="O94" i="6" s="1"/>
  <c r="N67" i="6"/>
  <c r="P67" i="6" s="1"/>
  <c r="L67" i="6"/>
  <c r="O67" i="6" s="1"/>
  <c r="M67" i="6"/>
  <c r="N47" i="6"/>
  <c r="P47" i="6" s="1"/>
  <c r="M47" i="6"/>
  <c r="L47" i="6"/>
  <c r="O47" i="6" s="1"/>
  <c r="E35" i="6"/>
  <c r="I35" i="6" s="1"/>
  <c r="F112" i="6"/>
  <c r="I113" i="6"/>
  <c r="F109" i="6"/>
  <c r="I110" i="6"/>
  <c r="N99" i="6"/>
  <c r="P99" i="6" s="1"/>
  <c r="L99" i="6"/>
  <c r="O99" i="6" s="1"/>
  <c r="M99" i="6"/>
  <c r="M136" i="6"/>
  <c r="L136" i="6"/>
  <c r="O136" i="6" s="1"/>
  <c r="N136" i="6"/>
  <c r="P136" i="6" s="1"/>
  <c r="N72" i="6"/>
  <c r="P72" i="6" s="1"/>
  <c r="L72" i="6"/>
  <c r="O72" i="6" s="1"/>
  <c r="M72" i="6"/>
  <c r="N89" i="6"/>
  <c r="P89" i="6" s="1"/>
  <c r="M89" i="6"/>
  <c r="L89" i="6"/>
  <c r="O89" i="6" s="1"/>
  <c r="L95" i="6"/>
  <c r="O95" i="6" s="1"/>
  <c r="N95" i="6"/>
  <c r="P95" i="6" s="1"/>
  <c r="M95" i="6"/>
  <c r="L82" i="6"/>
  <c r="O82" i="6" s="1"/>
  <c r="N82" i="6"/>
  <c r="P82" i="6" s="1"/>
  <c r="M82" i="6"/>
  <c r="E41" i="6"/>
  <c r="I41" i="6" s="1"/>
  <c r="L116" i="6"/>
  <c r="O116" i="6" s="1"/>
  <c r="M116" i="6"/>
  <c r="N116" i="6"/>
  <c r="P116" i="6" s="1"/>
  <c r="N84" i="6"/>
  <c r="P84" i="6" s="1"/>
  <c r="M84" i="6"/>
  <c r="L84" i="6"/>
  <c r="O84" i="6" s="1"/>
  <c r="M52" i="6"/>
  <c r="L52" i="6"/>
  <c r="O52" i="6" s="1"/>
  <c r="N52" i="6"/>
  <c r="P52" i="6" s="1"/>
  <c r="N97" i="6"/>
  <c r="P97" i="6" s="1"/>
  <c r="M97" i="6"/>
  <c r="L97" i="6"/>
  <c r="O97" i="6" s="1"/>
  <c r="N24" i="6"/>
  <c r="P24" i="6" s="1"/>
  <c r="M24" i="6"/>
  <c r="E24" i="6"/>
  <c r="I24" i="6" s="1"/>
  <c r="L24" i="6"/>
  <c r="O24" i="6" s="1"/>
  <c r="I51" i="6"/>
  <c r="F50" i="6"/>
  <c r="E52" i="6"/>
  <c r="I62" i="6"/>
  <c r="F61" i="6"/>
  <c r="E104" i="6"/>
  <c r="E117" i="6"/>
  <c r="I117" i="6" s="1"/>
  <c r="E85" i="6"/>
  <c r="I85" i="6" s="1"/>
  <c r="F75" i="6"/>
  <c r="I76" i="6"/>
  <c r="I129" i="6"/>
  <c r="F128" i="6"/>
  <c r="E130" i="6"/>
  <c r="I130" i="6" s="1"/>
  <c r="E120" i="6"/>
  <c r="N59" i="6"/>
  <c r="P59" i="6" s="1"/>
  <c r="L59" i="6"/>
  <c r="O59" i="6" s="1"/>
  <c r="M59" i="6"/>
  <c r="E26" i="6"/>
  <c r="L128" i="6"/>
  <c r="O128" i="6" s="1"/>
  <c r="N128" i="6"/>
  <c r="P128" i="6" s="1"/>
  <c r="M128" i="6"/>
  <c r="N96" i="6"/>
  <c r="P96" i="6" s="1"/>
  <c r="L96" i="6"/>
  <c r="O96" i="6" s="1"/>
  <c r="M96" i="6"/>
  <c r="N64" i="6"/>
  <c r="P64" i="6" s="1"/>
  <c r="M64" i="6"/>
  <c r="L64" i="6"/>
  <c r="O64" i="6" s="1"/>
  <c r="E64" i="6"/>
  <c r="I64" i="6" s="1"/>
  <c r="L134" i="6"/>
  <c r="O134" i="6" s="1"/>
  <c r="M134" i="6"/>
  <c r="N134" i="6"/>
  <c r="P134" i="6" s="1"/>
  <c r="M91" i="6"/>
  <c r="L91" i="6"/>
  <c r="O91" i="6" s="1"/>
  <c r="N91" i="6"/>
  <c r="P91" i="6" s="1"/>
  <c r="E91" i="6"/>
  <c r="N111" i="6"/>
  <c r="P111" i="6" s="1"/>
  <c r="L111" i="6"/>
  <c r="O111" i="6" s="1"/>
  <c r="M111" i="6"/>
  <c r="N132" i="6"/>
  <c r="P132" i="6" s="1"/>
  <c r="L132" i="6"/>
  <c r="O132" i="6" s="1"/>
  <c r="M132" i="6"/>
  <c r="F28" i="6"/>
  <c r="I29" i="6"/>
  <c r="AN22" i="6"/>
  <c r="F47" i="6"/>
  <c r="I48" i="6"/>
  <c r="AN21" i="6"/>
  <c r="F55" i="6"/>
  <c r="I132" i="6"/>
  <c r="F131" i="6"/>
  <c r="F62" i="6"/>
  <c r="I63" i="6"/>
  <c r="M20" i="6"/>
  <c r="L20" i="6"/>
  <c r="O20" i="6" s="1"/>
  <c r="N20" i="6"/>
  <c r="P20" i="6" s="1"/>
  <c r="E20" i="6"/>
  <c r="I20" i="6" s="1"/>
  <c r="M77" i="6"/>
  <c r="N77" i="6"/>
  <c r="P77" i="6" s="1"/>
  <c r="L77" i="6"/>
  <c r="N98" i="6"/>
  <c r="P98" i="6" s="1"/>
  <c r="L98" i="6"/>
  <c r="O98" i="6" s="1"/>
  <c r="M98" i="6"/>
  <c r="L124" i="6"/>
  <c r="O124" i="6" s="1"/>
  <c r="N124" i="6"/>
  <c r="P124" i="6" s="1"/>
  <c r="M124" i="6"/>
  <c r="L113" i="6"/>
  <c r="O113" i="6" s="1"/>
  <c r="M113" i="6"/>
  <c r="N113" i="6"/>
  <c r="P113" i="6" s="1"/>
  <c r="E38" i="6"/>
  <c r="F110" i="6"/>
  <c r="I111" i="6"/>
  <c r="F63" i="6"/>
  <c r="AN9" i="6"/>
  <c r="F133" i="6"/>
  <c r="L126" i="6"/>
  <c r="O126" i="6" s="1"/>
  <c r="N126" i="6"/>
  <c r="P126" i="6" s="1"/>
  <c r="M126" i="6"/>
  <c r="F51" i="6"/>
  <c r="N107" i="6"/>
  <c r="P107" i="6" s="1"/>
  <c r="L107" i="6"/>
  <c r="O107" i="6" s="1"/>
  <c r="M107" i="6"/>
  <c r="L66" i="6"/>
  <c r="O66" i="6" s="1"/>
  <c r="M66" i="6"/>
  <c r="N66" i="6"/>
  <c r="P66" i="6" s="1"/>
  <c r="F34" i="6"/>
  <c r="E22" i="6"/>
  <c r="I80" i="6"/>
  <c r="F79" i="6"/>
  <c r="E53" i="6"/>
  <c r="E86" i="6"/>
  <c r="E105" i="6"/>
  <c r="E74" i="6"/>
  <c r="I74" i="6" s="1"/>
  <c r="E99" i="6"/>
  <c r="E82" i="6"/>
  <c r="E59" i="6"/>
  <c r="I59" i="6" s="1"/>
  <c r="E72" i="6"/>
  <c r="I72" i="6" s="1"/>
  <c r="E134" i="6"/>
  <c r="I134" i="6" s="1"/>
  <c r="E124" i="6"/>
  <c r="I124" i="6" s="1"/>
  <c r="F18" i="6"/>
  <c r="AN27" i="6"/>
  <c r="I19" i="6"/>
  <c r="I18" i="6"/>
  <c r="N106" i="6"/>
  <c r="P106" i="6" s="1"/>
  <c r="M106" i="6"/>
  <c r="L106" i="6"/>
  <c r="O106" i="6" s="1"/>
  <c r="M34" i="6"/>
  <c r="L34" i="6"/>
  <c r="O34" i="6" s="1"/>
  <c r="N34" i="6"/>
  <c r="P34" i="6" s="1"/>
  <c r="N75" i="6"/>
  <c r="P75" i="6" s="1"/>
  <c r="M75" i="6"/>
  <c r="L75" i="6"/>
  <c r="O75" i="6" s="1"/>
  <c r="L118" i="6"/>
  <c r="O118" i="6" s="1"/>
  <c r="N118" i="6"/>
  <c r="P118" i="6" s="1"/>
  <c r="M118" i="6"/>
  <c r="L133" i="6"/>
  <c r="O133" i="6" s="1"/>
  <c r="N133" i="6"/>
  <c r="P133" i="6" s="1"/>
  <c r="M133" i="6"/>
  <c r="N101" i="6"/>
  <c r="P101" i="6" s="1"/>
  <c r="L101" i="6"/>
  <c r="O101" i="6" s="1"/>
  <c r="M101" i="6"/>
  <c r="L61" i="6"/>
  <c r="O61" i="6" s="1"/>
  <c r="M61" i="6"/>
  <c r="N61" i="6"/>
  <c r="P61" i="6" s="1"/>
  <c r="L25" i="6"/>
  <c r="O25" i="6" s="1"/>
  <c r="N25" i="6"/>
  <c r="P25" i="6" s="1"/>
  <c r="M25" i="6"/>
  <c r="E25" i="6"/>
  <c r="M93" i="6"/>
  <c r="L93" i="6"/>
  <c r="O93" i="6" s="1"/>
  <c r="N93" i="6"/>
  <c r="P93" i="6" s="1"/>
  <c r="N31" i="6"/>
  <c r="P31" i="6" s="1"/>
  <c r="L31" i="6"/>
  <c r="O31" i="6" s="1"/>
  <c r="M31" i="6"/>
  <c r="I38" i="6"/>
  <c r="F37" i="6"/>
  <c r="N79" i="6"/>
  <c r="P79" i="6" s="1"/>
  <c r="L79" i="6"/>
  <c r="O79" i="6" s="1"/>
  <c r="M79" i="6"/>
  <c r="F82" i="6" l="1"/>
  <c r="I83" i="6"/>
  <c r="F91" i="6"/>
  <c r="I92" i="6"/>
  <c r="AN16" i="6"/>
  <c r="I82" i="6"/>
  <c r="F103" i="6"/>
  <c r="I104" i="6"/>
  <c r="F125" i="6"/>
  <c r="I126" i="6"/>
  <c r="AN10" i="6"/>
  <c r="F99" i="6"/>
  <c r="I100" i="6"/>
  <c r="AN14" i="6"/>
  <c r="I23" i="6"/>
  <c r="F22" i="6"/>
  <c r="I65" i="6"/>
  <c r="AN20" i="6"/>
  <c r="F64" i="6"/>
  <c r="F52" i="6"/>
  <c r="I53" i="6"/>
  <c r="I91" i="6"/>
  <c r="F74" i="6"/>
  <c r="I75" i="6"/>
  <c r="I21" i="6"/>
  <c r="F20" i="6"/>
  <c r="F41" i="6"/>
  <c r="I42" i="6"/>
  <c r="I115" i="6"/>
  <c r="F114" i="6"/>
  <c r="I69" i="6"/>
  <c r="F68" i="6"/>
  <c r="AN19" i="6"/>
  <c r="F105" i="6"/>
  <c r="I106" i="6"/>
  <c r="I121" i="6"/>
  <c r="F120" i="6"/>
  <c r="AN11" i="6"/>
  <c r="I77" i="6"/>
  <c r="F76" i="6"/>
  <c r="F56" i="6"/>
  <c r="I57" i="6"/>
  <c r="I89" i="6"/>
  <c r="F88" i="6"/>
  <c r="I135" i="6"/>
  <c r="F134" i="6"/>
  <c r="F53" i="6"/>
  <c r="I54" i="6"/>
  <c r="I52" i="6"/>
  <c r="F104" i="6"/>
  <c r="I105" i="6"/>
  <c r="I36" i="6"/>
  <c r="F35" i="6"/>
  <c r="I30" i="6"/>
  <c r="F29" i="6"/>
  <c r="AN25" i="6"/>
  <c r="I66" i="6"/>
  <c r="F65" i="6"/>
  <c r="F87" i="6"/>
  <c r="I88" i="6"/>
  <c r="I37" i="6"/>
  <c r="F36" i="6"/>
  <c r="I22" i="6"/>
  <c r="O77" i="6"/>
  <c r="I125" i="6"/>
  <c r="F124" i="6"/>
  <c r="F86" i="6"/>
  <c r="I87" i="6"/>
  <c r="F117" i="6"/>
  <c r="AN12" i="6"/>
  <c r="I118" i="6"/>
  <c r="I50" i="6"/>
  <c r="F49" i="6"/>
  <c r="I26" i="6"/>
  <c r="F25" i="6"/>
  <c r="I73" i="6"/>
  <c r="F72" i="6"/>
  <c r="F38" i="6"/>
  <c r="I39" i="6"/>
  <c r="F26" i="6"/>
  <c r="I27" i="6"/>
  <c r="F24" i="6"/>
  <c r="I25" i="6"/>
  <c r="AN23" i="6"/>
  <c r="I43" i="6"/>
  <c r="F42" i="6"/>
  <c r="I28" i="6"/>
  <c r="F27" i="6"/>
  <c r="I86" i="6"/>
  <c r="F85" i="6"/>
  <c r="I131" i="6"/>
  <c r="F130" i="6"/>
  <c r="I120" i="6"/>
  <c r="F119" i="6"/>
  <c r="I60" i="6"/>
  <c r="F59" i="6"/>
  <c r="I56" i="6"/>
  <c r="I99" i="6"/>
  <c r="I33" i="6"/>
  <c r="F32" i="6"/>
  <c r="F108" i="6"/>
  <c r="I109" i="6"/>
  <c r="I40" i="6"/>
  <c r="AN24" i="6"/>
  <c r="F39" i="6"/>
  <c r="I58" i="6"/>
  <c r="F57" i="6"/>
  <c r="F43" i="6"/>
  <c r="I44" i="6"/>
  <c r="I45" i="6"/>
  <c r="F44" i="6"/>
  <c r="C47" i="3" l="1"/>
  <c r="I23" i="3" l="1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8" i="3"/>
  <c r="Q47" i="6"/>
  <c r="R47" i="6" l="1"/>
  <c r="U47" i="6" s="1"/>
  <c r="V47" i="6" s="1"/>
  <c r="Q31" i="6"/>
  <c r="R31" i="6"/>
  <c r="U31" i="6" s="1"/>
  <c r="V31" i="6" s="1"/>
  <c r="Q46" i="6"/>
  <c r="R46" i="6"/>
  <c r="U46" i="6" s="1"/>
  <c r="V46" i="6" s="1"/>
  <c r="R38" i="6"/>
  <c r="U38" i="6" s="1"/>
  <c r="V38" i="6" s="1"/>
  <c r="Q38" i="6"/>
  <c r="Q30" i="6"/>
  <c r="R30" i="6"/>
  <c r="U30" i="6" s="1"/>
  <c r="V30" i="6" s="1"/>
  <c r="Q22" i="6"/>
  <c r="R22" i="6"/>
  <c r="U22" i="6" s="1"/>
  <c r="V22" i="6" s="1"/>
  <c r="R45" i="6"/>
  <c r="U45" i="6" s="1"/>
  <c r="V45" i="6" s="1"/>
  <c r="Q45" i="6"/>
  <c r="Q37" i="6"/>
  <c r="R37" i="6"/>
  <c r="U37" i="6" s="1"/>
  <c r="V37" i="6" s="1"/>
  <c r="Q29" i="6"/>
  <c r="R29" i="6"/>
  <c r="U29" i="6" s="1"/>
  <c r="V29" i="6" s="1"/>
  <c r="R21" i="6"/>
  <c r="U21" i="6" s="1"/>
  <c r="V21" i="6" s="1"/>
  <c r="Q21" i="6"/>
  <c r="R44" i="6"/>
  <c r="U44" i="6" s="1"/>
  <c r="V44" i="6" s="1"/>
  <c r="Q44" i="6"/>
  <c r="Q36" i="6"/>
  <c r="R36" i="6"/>
  <c r="U36" i="6" s="1"/>
  <c r="V36" i="6" s="1"/>
  <c r="R28" i="6"/>
  <c r="U28" i="6" s="1"/>
  <c r="V28" i="6" s="1"/>
  <c r="Q28" i="6"/>
  <c r="Q20" i="6"/>
  <c r="R20" i="6"/>
  <c r="U20" i="6" s="1"/>
  <c r="V20" i="6" s="1"/>
  <c r="Q39" i="6"/>
  <c r="R39" i="6"/>
  <c r="U39" i="6" s="1"/>
  <c r="V39" i="6" s="1"/>
  <c r="Q23" i="6"/>
  <c r="R23" i="6"/>
  <c r="U23" i="6" s="1"/>
  <c r="V23" i="6" s="1"/>
  <c r="Q43" i="6"/>
  <c r="R43" i="6"/>
  <c r="U43" i="6" s="1"/>
  <c r="V43" i="6" s="1"/>
  <c r="R35" i="6"/>
  <c r="U35" i="6" s="1"/>
  <c r="V35" i="6" s="1"/>
  <c r="Q35" i="6"/>
  <c r="Q27" i="6"/>
  <c r="R27" i="6"/>
  <c r="U27" i="6" s="1"/>
  <c r="V27" i="6" s="1"/>
  <c r="Q19" i="6"/>
  <c r="R19" i="6"/>
  <c r="U19" i="6" s="1"/>
  <c r="V19" i="6" s="1"/>
  <c r="R42" i="6"/>
  <c r="U42" i="6" s="1"/>
  <c r="V42" i="6" s="1"/>
  <c r="Q42" i="6"/>
  <c r="R34" i="6"/>
  <c r="U34" i="6" s="1"/>
  <c r="V34" i="6" s="1"/>
  <c r="Q34" i="6"/>
  <c r="Q26" i="6"/>
  <c r="R26" i="6"/>
  <c r="U26" i="6" s="1"/>
  <c r="V26" i="6" s="1"/>
  <c r="R18" i="6"/>
  <c r="U18" i="6" s="1"/>
  <c r="V18" i="6" s="1"/>
  <c r="Q18" i="6"/>
  <c r="Q41" i="6"/>
  <c r="R41" i="6"/>
  <c r="U41" i="6" s="1"/>
  <c r="V41" i="6" s="1"/>
  <c r="R33" i="6"/>
  <c r="U33" i="6" s="1"/>
  <c r="V33" i="6" s="1"/>
  <c r="Q33" i="6"/>
  <c r="Q25" i="6"/>
  <c r="R25" i="6"/>
  <c r="U25" i="6" s="1"/>
  <c r="V25" i="6" s="1"/>
  <c r="R40" i="6"/>
  <c r="U40" i="6" s="1"/>
  <c r="V40" i="6" s="1"/>
  <c r="Q40" i="6"/>
  <c r="Q32" i="6"/>
  <c r="R32" i="6"/>
  <c r="U32" i="6" s="1"/>
  <c r="V32" i="6" s="1"/>
  <c r="R24" i="6"/>
  <c r="U24" i="6" s="1"/>
  <c r="V24" i="6" s="1"/>
  <c r="Q24" i="6"/>
  <c r="C49" i="3"/>
  <c r="R48" i="6"/>
  <c r="U48" i="6" s="1"/>
  <c r="V48" i="6" s="1"/>
  <c r="Q48" i="6"/>
  <c r="C50" i="3" l="1"/>
  <c r="R49" i="6"/>
  <c r="U49" i="6" s="1"/>
  <c r="V49" i="6" s="1"/>
  <c r="Q49" i="6"/>
  <c r="C51" i="3" l="1"/>
  <c r="R50" i="6"/>
  <c r="U50" i="6" s="1"/>
  <c r="V50" i="6" s="1"/>
  <c r="Q50" i="6"/>
  <c r="C52" i="3" l="1"/>
  <c r="R51" i="6"/>
  <c r="U51" i="6" s="1"/>
  <c r="V51" i="6" s="1"/>
  <c r="Q51" i="6"/>
  <c r="Q52" i="6" l="1"/>
  <c r="R52" i="6"/>
  <c r="U52" i="6" s="1"/>
  <c r="V52" i="6" s="1"/>
  <c r="C53" i="3"/>
  <c r="C54" i="3" l="1"/>
  <c r="Q53" i="6"/>
  <c r="R53" i="6"/>
  <c r="U53" i="6" s="1"/>
  <c r="V53" i="6" s="1"/>
  <c r="C55" i="3" l="1"/>
  <c r="R54" i="6"/>
  <c r="U54" i="6" s="1"/>
  <c r="V54" i="6" s="1"/>
  <c r="Q54" i="6"/>
  <c r="C56" i="3" l="1"/>
  <c r="Q55" i="6"/>
  <c r="R55" i="6"/>
  <c r="U55" i="6" s="1"/>
  <c r="V55" i="6" s="1"/>
  <c r="R56" i="6" l="1"/>
  <c r="U56" i="6" s="1"/>
  <c r="V56" i="6" s="1"/>
  <c r="Q56" i="6"/>
  <c r="C57" i="3"/>
  <c r="C58" i="3" l="1"/>
  <c r="Q57" i="6"/>
  <c r="R57" i="6"/>
  <c r="U57" i="6" s="1"/>
  <c r="V57" i="6" s="1"/>
  <c r="C59" i="3" l="1"/>
  <c r="R58" i="6"/>
  <c r="U58" i="6" s="1"/>
  <c r="V58" i="6" s="1"/>
  <c r="Q58" i="6"/>
  <c r="C60" i="3" l="1"/>
  <c r="R59" i="6"/>
  <c r="U59" i="6" s="1"/>
  <c r="V59" i="6" s="1"/>
  <c r="Q59" i="6"/>
  <c r="C61" i="3" l="1"/>
  <c r="R60" i="6"/>
  <c r="U60" i="6" s="1"/>
  <c r="V60" i="6" s="1"/>
  <c r="Q60" i="6"/>
  <c r="Q61" i="6" l="1"/>
  <c r="R61" i="6"/>
  <c r="U61" i="6" s="1"/>
  <c r="V61" i="6" s="1"/>
  <c r="C62" i="3"/>
  <c r="Q62" i="6" l="1"/>
  <c r="R62" i="6"/>
  <c r="U62" i="6" s="1"/>
  <c r="V62" i="6" s="1"/>
  <c r="C63" i="3"/>
  <c r="C64" i="3" l="1"/>
  <c r="R63" i="6"/>
  <c r="U63" i="6" s="1"/>
  <c r="V63" i="6" s="1"/>
  <c r="Q63" i="6"/>
  <c r="R64" i="6" l="1"/>
  <c r="U64" i="6" s="1"/>
  <c r="V64" i="6" s="1"/>
  <c r="Q64" i="6"/>
  <c r="C65" i="3"/>
  <c r="R65" i="6" l="1"/>
  <c r="U65" i="6" s="1"/>
  <c r="V65" i="6" s="1"/>
  <c r="Q65" i="6"/>
  <c r="C66" i="3"/>
  <c r="C67" i="3" l="1"/>
  <c r="R66" i="6"/>
  <c r="U66" i="6" s="1"/>
  <c r="V66" i="6" s="1"/>
  <c r="Q66" i="6"/>
  <c r="C68" i="3" l="1"/>
  <c r="R67" i="6"/>
  <c r="U67" i="6" s="1"/>
  <c r="V67" i="6" s="1"/>
  <c r="Q67" i="6"/>
  <c r="C69" i="3" l="1"/>
  <c r="Q68" i="6"/>
  <c r="R68" i="6"/>
  <c r="U68" i="6" s="1"/>
  <c r="V68" i="6" s="1"/>
  <c r="C70" i="3" l="1"/>
  <c r="Q69" i="6"/>
  <c r="R69" i="6"/>
  <c r="U69" i="6" s="1"/>
  <c r="V69" i="6" s="1"/>
  <c r="Q70" i="6" l="1"/>
  <c r="R70" i="6"/>
  <c r="U70" i="6" s="1"/>
  <c r="V70" i="6" s="1"/>
  <c r="C71" i="3"/>
  <c r="C72" i="3" l="1"/>
  <c r="R71" i="6"/>
  <c r="U71" i="6" s="1"/>
  <c r="V71" i="6" s="1"/>
  <c r="Q71" i="6"/>
  <c r="C73" i="3" l="1"/>
  <c r="R72" i="6"/>
  <c r="U72" i="6" s="1"/>
  <c r="V72" i="6" s="1"/>
  <c r="Q72" i="6"/>
  <c r="C74" i="3" l="1"/>
  <c r="R73" i="6"/>
  <c r="U73" i="6" s="1"/>
  <c r="V73" i="6" s="1"/>
  <c r="Q73" i="6"/>
  <c r="C75" i="3" l="1"/>
  <c r="R74" i="6"/>
  <c r="U74" i="6" s="1"/>
  <c r="V74" i="6" s="1"/>
  <c r="Q74" i="6"/>
  <c r="C76" i="3" l="1"/>
  <c r="Q75" i="6"/>
  <c r="R75" i="6"/>
  <c r="U75" i="6" s="1"/>
  <c r="V75" i="6" s="1"/>
  <c r="C77" i="3" l="1"/>
  <c r="K27" i="3"/>
  <c r="R76" i="6"/>
  <c r="U76" i="6" s="1"/>
  <c r="V76" i="6" s="1"/>
  <c r="Q76" i="6"/>
  <c r="AE17" i="6" l="1"/>
  <c r="C78" i="3"/>
  <c r="R77" i="6"/>
  <c r="U77" i="6" s="1"/>
  <c r="V77" i="6" s="1"/>
  <c r="Q77" i="6"/>
  <c r="C79" i="3" l="1"/>
  <c r="Q78" i="6"/>
  <c r="R78" i="6"/>
  <c r="U78" i="6" s="1"/>
  <c r="V78" i="6" s="1"/>
  <c r="Q79" i="6" l="1"/>
  <c r="R79" i="6"/>
  <c r="U79" i="6" s="1"/>
  <c r="V79" i="6" s="1"/>
  <c r="C80" i="3"/>
  <c r="C81" i="3" l="1"/>
  <c r="Q80" i="6"/>
  <c r="R80" i="6"/>
  <c r="U80" i="6" s="1"/>
  <c r="V80" i="6" s="1"/>
  <c r="C82" i="3" l="1"/>
  <c r="R81" i="6"/>
  <c r="U81" i="6" s="1"/>
  <c r="V81" i="6" s="1"/>
  <c r="Q81" i="6"/>
  <c r="C83" i="3" l="1"/>
  <c r="Q82" i="6"/>
  <c r="R82" i="6"/>
  <c r="U82" i="6" s="1"/>
  <c r="V82" i="6" s="1"/>
  <c r="R83" i="6" l="1"/>
  <c r="U83" i="6" s="1"/>
  <c r="V83" i="6" s="1"/>
  <c r="Q83" i="6"/>
  <c r="C84" i="3"/>
  <c r="C85" i="3" l="1"/>
  <c r="R84" i="6"/>
  <c r="U84" i="6" s="1"/>
  <c r="V84" i="6" s="1"/>
  <c r="Q84" i="6"/>
  <c r="C86" i="3" l="1"/>
  <c r="Q85" i="6"/>
  <c r="R85" i="6"/>
  <c r="U85" i="6" s="1"/>
  <c r="V85" i="6" s="1"/>
  <c r="Q86" i="6" l="1"/>
  <c r="R86" i="6"/>
  <c r="U86" i="6" s="1"/>
  <c r="V86" i="6" s="1"/>
  <c r="C87" i="3"/>
  <c r="C88" i="3" l="1"/>
  <c r="Q87" i="6"/>
  <c r="R87" i="6"/>
  <c r="U87" i="6" s="1"/>
  <c r="V87" i="6" s="1"/>
  <c r="C89" i="3" l="1"/>
  <c r="R88" i="6"/>
  <c r="U88" i="6" s="1"/>
  <c r="V88" i="6" s="1"/>
  <c r="Q88" i="6"/>
  <c r="C90" i="3" l="1"/>
  <c r="R89" i="6"/>
  <c r="U89" i="6" s="1"/>
  <c r="V89" i="6" s="1"/>
  <c r="Q89" i="6"/>
  <c r="C91" i="3" l="1"/>
  <c r="Q90" i="6"/>
  <c r="R90" i="6"/>
  <c r="U90" i="6" s="1"/>
  <c r="V90" i="6" s="1"/>
  <c r="C92" i="3" l="1"/>
  <c r="R91" i="6"/>
  <c r="U91" i="6" s="1"/>
  <c r="V91" i="6" s="1"/>
  <c r="Q91" i="6"/>
  <c r="C93" i="3" l="1"/>
  <c r="R92" i="6"/>
  <c r="U92" i="6" s="1"/>
  <c r="V92" i="6" s="1"/>
  <c r="Q92" i="6"/>
  <c r="C94" i="3" l="1"/>
  <c r="R93" i="6"/>
  <c r="U93" i="6" s="1"/>
  <c r="V93" i="6" s="1"/>
  <c r="Q93" i="6"/>
  <c r="C95" i="3" l="1"/>
  <c r="Q94" i="6"/>
  <c r="R94" i="6"/>
  <c r="U94" i="6" s="1"/>
  <c r="V94" i="6" s="1"/>
  <c r="C96" i="3" l="1"/>
  <c r="Q95" i="6"/>
  <c r="R95" i="6"/>
  <c r="U95" i="6" s="1"/>
  <c r="V95" i="6" s="1"/>
  <c r="R96" i="6" l="1"/>
  <c r="U96" i="6" s="1"/>
  <c r="V96" i="6" s="1"/>
  <c r="Q96" i="6"/>
  <c r="C97" i="3"/>
  <c r="Q97" i="6" l="1"/>
  <c r="R97" i="6"/>
  <c r="U97" i="6" s="1"/>
  <c r="V97" i="6" s="1"/>
  <c r="C98" i="3"/>
  <c r="C99" i="3" l="1"/>
  <c r="R98" i="6"/>
  <c r="U98" i="6" s="1"/>
  <c r="V98" i="6" s="1"/>
  <c r="Q98" i="6"/>
  <c r="C100" i="3" l="1"/>
  <c r="Q99" i="6"/>
  <c r="R99" i="6"/>
  <c r="U99" i="6" s="1"/>
  <c r="V99" i="6" s="1"/>
  <c r="C101" i="3" l="1"/>
  <c r="R100" i="6"/>
  <c r="U100" i="6" s="1"/>
  <c r="V100" i="6" s="1"/>
  <c r="Q100" i="6"/>
  <c r="C102" i="3" l="1"/>
  <c r="Q101" i="6"/>
  <c r="R101" i="6"/>
  <c r="U101" i="6" s="1"/>
  <c r="V101" i="6" s="1"/>
  <c r="C103" i="3" l="1"/>
  <c r="R102" i="6"/>
  <c r="U102" i="6" s="1"/>
  <c r="V102" i="6" s="1"/>
  <c r="Q102" i="6"/>
  <c r="C104" i="3" l="1"/>
  <c r="Q103" i="6"/>
  <c r="R103" i="6"/>
  <c r="U103" i="6" s="1"/>
  <c r="V103" i="6" s="1"/>
  <c r="C105" i="3" l="1"/>
  <c r="R104" i="6"/>
  <c r="U104" i="6" s="1"/>
  <c r="V104" i="6" s="1"/>
  <c r="Q104" i="6"/>
  <c r="C106" i="3" l="1"/>
  <c r="Q105" i="6"/>
  <c r="R105" i="6"/>
  <c r="U105" i="6" s="1"/>
  <c r="V105" i="6" s="1"/>
  <c r="Q106" i="6" l="1"/>
  <c r="R106" i="6"/>
  <c r="U106" i="6" s="1"/>
  <c r="V106" i="6" s="1"/>
  <c r="C107" i="3"/>
  <c r="R107" i="6" l="1"/>
  <c r="U107" i="6" s="1"/>
  <c r="V107" i="6" s="1"/>
  <c r="Q107" i="6"/>
  <c r="C108" i="3"/>
  <c r="R108" i="6" l="1"/>
  <c r="U108" i="6" s="1"/>
  <c r="V108" i="6" s="1"/>
  <c r="Q108" i="6"/>
  <c r="C109" i="3"/>
  <c r="Q109" i="6" l="1"/>
  <c r="R109" i="6"/>
  <c r="U109" i="6" s="1"/>
  <c r="V109" i="6" s="1"/>
  <c r="C110" i="3"/>
  <c r="C111" i="3" l="1"/>
  <c r="Q110" i="6"/>
  <c r="R110" i="6"/>
  <c r="U110" i="6" s="1"/>
  <c r="V110" i="6" s="1"/>
  <c r="C112" i="3" l="1"/>
  <c r="Q111" i="6"/>
  <c r="R111" i="6"/>
  <c r="U111" i="6" s="1"/>
  <c r="V111" i="6" s="1"/>
  <c r="C113" i="3" l="1"/>
  <c r="Q112" i="6"/>
  <c r="R112" i="6"/>
  <c r="U112" i="6" s="1"/>
  <c r="V112" i="6" s="1"/>
  <c r="R113" i="6" l="1"/>
  <c r="U113" i="6" s="1"/>
  <c r="V113" i="6" s="1"/>
  <c r="Q113" i="6"/>
  <c r="C114" i="3"/>
  <c r="C115" i="3" l="1"/>
  <c r="R114" i="6"/>
  <c r="U114" i="6" s="1"/>
  <c r="V114" i="6" s="1"/>
  <c r="Q114" i="6"/>
  <c r="C116" i="3" l="1"/>
  <c r="R115" i="6"/>
  <c r="U115" i="6" s="1"/>
  <c r="V115" i="6" s="1"/>
  <c r="Q115" i="6"/>
  <c r="C117" i="3" l="1"/>
  <c r="R116" i="6"/>
  <c r="U116" i="6" s="1"/>
  <c r="V116" i="6" s="1"/>
  <c r="Q116" i="6"/>
  <c r="C118" i="3" l="1"/>
  <c r="Q117" i="6"/>
  <c r="R117" i="6"/>
  <c r="U117" i="6" s="1"/>
  <c r="V117" i="6" s="1"/>
  <c r="C119" i="3" l="1"/>
  <c r="R118" i="6"/>
  <c r="U118" i="6" s="1"/>
  <c r="V118" i="6" s="1"/>
  <c r="Q118" i="6"/>
  <c r="C120" i="3" l="1"/>
  <c r="R119" i="6"/>
  <c r="U119" i="6" s="1"/>
  <c r="V119" i="6" s="1"/>
  <c r="Q119" i="6"/>
  <c r="C121" i="3" l="1"/>
  <c r="R120" i="6"/>
  <c r="U120" i="6" s="1"/>
  <c r="V120" i="6" s="1"/>
  <c r="Q120" i="6"/>
  <c r="C122" i="3" l="1"/>
  <c r="R121" i="6"/>
  <c r="U121" i="6" s="1"/>
  <c r="V121" i="6" s="1"/>
  <c r="Q121" i="6"/>
  <c r="C123" i="3" l="1"/>
  <c r="R122" i="6"/>
  <c r="U122" i="6" s="1"/>
  <c r="V122" i="6" s="1"/>
  <c r="Q122" i="6"/>
  <c r="R123" i="6" l="1"/>
  <c r="U123" i="6" s="1"/>
  <c r="V123" i="6" s="1"/>
  <c r="Q123" i="6"/>
  <c r="C124" i="3"/>
  <c r="R124" i="6" l="1"/>
  <c r="U124" i="6" s="1"/>
  <c r="V124" i="6" s="1"/>
  <c r="Q124" i="6"/>
  <c r="C125" i="3"/>
  <c r="C126" i="3" l="1"/>
  <c r="Q125" i="6"/>
  <c r="R125" i="6"/>
  <c r="U125" i="6" s="1"/>
  <c r="V125" i="6" s="1"/>
  <c r="C127" i="3" l="1"/>
  <c r="Q126" i="6"/>
  <c r="R126" i="6"/>
  <c r="U126" i="6" s="1"/>
  <c r="V126" i="6" s="1"/>
  <c r="C128" i="3" l="1"/>
  <c r="R127" i="6"/>
  <c r="U127" i="6" s="1"/>
  <c r="V127" i="6" s="1"/>
  <c r="Q127" i="6"/>
  <c r="C129" i="3" l="1"/>
  <c r="R128" i="6"/>
  <c r="U128" i="6" s="1"/>
  <c r="V128" i="6" s="1"/>
  <c r="Q128" i="6"/>
  <c r="C130" i="3" l="1"/>
  <c r="Q129" i="6"/>
  <c r="R129" i="6"/>
  <c r="U129" i="6" s="1"/>
  <c r="V129" i="6" s="1"/>
  <c r="C131" i="3" l="1"/>
  <c r="Q130" i="6"/>
  <c r="R130" i="6"/>
  <c r="U130" i="6" s="1"/>
  <c r="V130" i="6" s="1"/>
  <c r="C132" i="3" l="1"/>
  <c r="Q131" i="6"/>
  <c r="R131" i="6"/>
  <c r="U131" i="6" s="1"/>
  <c r="V131" i="6" s="1"/>
  <c r="C133" i="3" l="1"/>
  <c r="Q132" i="6"/>
  <c r="R132" i="6"/>
  <c r="U132" i="6" s="1"/>
  <c r="V132" i="6" s="1"/>
  <c r="C134" i="3" l="1"/>
  <c r="Q133" i="6"/>
  <c r="R133" i="6"/>
  <c r="U133" i="6" s="1"/>
  <c r="V133" i="6" s="1"/>
  <c r="C135" i="3" l="1"/>
  <c r="Q134" i="6"/>
  <c r="R134" i="6"/>
  <c r="U134" i="6" s="1"/>
  <c r="V134" i="6" s="1"/>
  <c r="D136" i="3" l="1"/>
  <c r="C136" i="3"/>
  <c r="G135" i="6" s="1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Q135" i="6"/>
  <c r="R135" i="6"/>
  <c r="U135" i="6" s="1"/>
  <c r="V135" i="6" s="1"/>
  <c r="Q136" i="6" l="1"/>
  <c r="G136" i="6"/>
  <c r="H136" i="6" s="1"/>
  <c r="R136" i="6"/>
  <c r="U136" i="6" s="1"/>
  <c r="V136" i="6" s="1"/>
  <c r="P9" i="6" s="1"/>
  <c r="H23" i="3"/>
  <c r="E136" i="3" s="1"/>
  <c r="B136" i="6" s="1"/>
  <c r="G18" i="6"/>
  <c r="H18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H135" i="6" s="1"/>
  <c r="H130" i="6" l="1"/>
  <c r="H122" i="6"/>
  <c r="H114" i="6"/>
  <c r="H106" i="6"/>
  <c r="H98" i="6"/>
  <c r="H90" i="6"/>
  <c r="H82" i="6"/>
  <c r="H74" i="6"/>
  <c r="H66" i="6"/>
  <c r="H58" i="6"/>
  <c r="H50" i="6"/>
  <c r="H42" i="6"/>
  <c r="H34" i="6"/>
  <c r="H26" i="6"/>
  <c r="H132" i="6"/>
  <c r="H124" i="6"/>
  <c r="H116" i="6"/>
  <c r="H108" i="6"/>
  <c r="H100" i="6"/>
  <c r="H92" i="6"/>
  <c r="H84" i="6"/>
  <c r="H76" i="6"/>
  <c r="H68" i="6"/>
  <c r="H60" i="6"/>
  <c r="H52" i="6"/>
  <c r="H44" i="6"/>
  <c r="H36" i="6"/>
  <c r="H28" i="6"/>
  <c r="H20" i="6"/>
  <c r="H127" i="6"/>
  <c r="H119" i="6"/>
  <c r="H111" i="6"/>
  <c r="H103" i="6"/>
  <c r="H95" i="6"/>
  <c r="H87" i="6"/>
  <c r="H79" i="6"/>
  <c r="H71" i="6"/>
  <c r="H63" i="6"/>
  <c r="H55" i="6"/>
  <c r="H47" i="6"/>
  <c r="H39" i="6"/>
  <c r="H31" i="6"/>
  <c r="H23" i="6"/>
  <c r="H133" i="6"/>
  <c r="H125" i="6"/>
  <c r="H117" i="6"/>
  <c r="H109" i="6"/>
  <c r="H101" i="6"/>
  <c r="H93" i="6"/>
  <c r="H85" i="6"/>
  <c r="H77" i="6"/>
  <c r="H69" i="6"/>
  <c r="H61" i="6"/>
  <c r="H53" i="6"/>
  <c r="H45" i="6"/>
  <c r="H37" i="6"/>
  <c r="H29" i="6"/>
  <c r="H21" i="6"/>
  <c r="H129" i="6"/>
  <c r="H121" i="6"/>
  <c r="H113" i="6"/>
  <c r="H105" i="6"/>
  <c r="H97" i="6"/>
  <c r="H89" i="6"/>
  <c r="H81" i="6"/>
  <c r="H73" i="6"/>
  <c r="H65" i="6"/>
  <c r="H57" i="6"/>
  <c r="H49" i="6"/>
  <c r="H41" i="6"/>
  <c r="H33" i="6"/>
  <c r="H25" i="6"/>
  <c r="H131" i="6"/>
  <c r="H123" i="6"/>
  <c r="H115" i="6"/>
  <c r="H107" i="6"/>
  <c r="H99" i="6"/>
  <c r="H91" i="6"/>
  <c r="H83" i="6"/>
  <c r="H75" i="6"/>
  <c r="H67" i="6"/>
  <c r="H59" i="6"/>
  <c r="H51" i="6"/>
  <c r="H43" i="6"/>
  <c r="H35" i="6"/>
  <c r="H27" i="6"/>
  <c r="H19" i="6"/>
  <c r="H128" i="6"/>
  <c r="H120" i="6"/>
  <c r="H112" i="6"/>
  <c r="H104" i="6"/>
  <c r="H96" i="6"/>
  <c r="H88" i="6"/>
  <c r="H80" i="6"/>
  <c r="H72" i="6"/>
  <c r="H64" i="6"/>
  <c r="H56" i="6"/>
  <c r="H48" i="6"/>
  <c r="H40" i="6"/>
  <c r="H32" i="6"/>
  <c r="H24" i="6"/>
  <c r="K23" i="3"/>
  <c r="M10" i="3" s="1"/>
  <c r="P10" i="6" s="1"/>
  <c r="J23" i="3"/>
  <c r="L23" i="3" s="1"/>
  <c r="M11" i="3" s="1"/>
  <c r="P11" i="6" s="1"/>
  <c r="E18" i="3"/>
  <c r="B18" i="6" s="1"/>
  <c r="E19" i="3"/>
  <c r="B19" i="6" s="1"/>
  <c r="E20" i="3"/>
  <c r="B20" i="6" s="1"/>
  <c r="E21" i="3"/>
  <c r="B21" i="6" s="1"/>
  <c r="E22" i="3"/>
  <c r="B22" i="6" s="1"/>
  <c r="E23" i="3"/>
  <c r="B23" i="6" s="1"/>
  <c r="E24" i="3"/>
  <c r="B24" i="6" s="1"/>
  <c r="E25" i="3"/>
  <c r="B25" i="6" s="1"/>
  <c r="E26" i="3"/>
  <c r="B26" i="6" s="1"/>
  <c r="E27" i="3"/>
  <c r="B27" i="6" s="1"/>
  <c r="E28" i="3"/>
  <c r="B28" i="6" s="1"/>
  <c r="E29" i="3"/>
  <c r="B29" i="6" s="1"/>
  <c r="E30" i="3"/>
  <c r="B30" i="6" s="1"/>
  <c r="E31" i="3"/>
  <c r="B31" i="6" s="1"/>
  <c r="E32" i="3"/>
  <c r="B32" i="6" s="1"/>
  <c r="E33" i="3"/>
  <c r="B33" i="6" s="1"/>
  <c r="E34" i="3"/>
  <c r="B34" i="6" s="1"/>
  <c r="E35" i="3"/>
  <c r="B35" i="6" s="1"/>
  <c r="E36" i="3"/>
  <c r="B36" i="6" s="1"/>
  <c r="E37" i="3"/>
  <c r="B37" i="6" s="1"/>
  <c r="E38" i="3"/>
  <c r="B38" i="6" s="1"/>
  <c r="E39" i="3"/>
  <c r="B39" i="6" s="1"/>
  <c r="E40" i="3"/>
  <c r="B40" i="6" s="1"/>
  <c r="E41" i="3"/>
  <c r="B41" i="6" s="1"/>
  <c r="E42" i="3"/>
  <c r="B42" i="6" s="1"/>
  <c r="E43" i="3"/>
  <c r="B43" i="6" s="1"/>
  <c r="E44" i="3"/>
  <c r="B44" i="6" s="1"/>
  <c r="E45" i="3"/>
  <c r="B45" i="6" s="1"/>
  <c r="E46" i="3"/>
  <c r="B46" i="6" s="1"/>
  <c r="E47" i="3"/>
  <c r="B47" i="6" s="1"/>
  <c r="E48" i="3"/>
  <c r="B48" i="6" s="1"/>
  <c r="E49" i="3"/>
  <c r="B49" i="6" s="1"/>
  <c r="E50" i="3"/>
  <c r="B50" i="6" s="1"/>
  <c r="E51" i="3"/>
  <c r="B51" i="6" s="1"/>
  <c r="E52" i="3"/>
  <c r="B52" i="6" s="1"/>
  <c r="E53" i="3"/>
  <c r="B53" i="6" s="1"/>
  <c r="E54" i="3"/>
  <c r="B54" i="6" s="1"/>
  <c r="E55" i="3"/>
  <c r="B55" i="6" s="1"/>
  <c r="E56" i="3"/>
  <c r="B56" i="6" s="1"/>
  <c r="E57" i="3"/>
  <c r="B57" i="6" s="1"/>
  <c r="E58" i="3"/>
  <c r="B58" i="6" s="1"/>
  <c r="E59" i="3"/>
  <c r="B59" i="6" s="1"/>
  <c r="E60" i="3"/>
  <c r="B60" i="6" s="1"/>
  <c r="E61" i="3"/>
  <c r="B61" i="6" s="1"/>
  <c r="E62" i="3"/>
  <c r="B62" i="6" s="1"/>
  <c r="E63" i="3"/>
  <c r="B63" i="6" s="1"/>
  <c r="E64" i="3"/>
  <c r="B64" i="6" s="1"/>
  <c r="E65" i="3"/>
  <c r="B65" i="6" s="1"/>
  <c r="E66" i="3"/>
  <c r="B66" i="6" s="1"/>
  <c r="E67" i="3"/>
  <c r="B67" i="6" s="1"/>
  <c r="E68" i="3"/>
  <c r="B68" i="6" s="1"/>
  <c r="E69" i="3"/>
  <c r="B69" i="6" s="1"/>
  <c r="E70" i="3"/>
  <c r="B70" i="6" s="1"/>
  <c r="E71" i="3"/>
  <c r="B71" i="6" s="1"/>
  <c r="E72" i="3"/>
  <c r="B72" i="6" s="1"/>
  <c r="E73" i="3"/>
  <c r="B73" i="6" s="1"/>
  <c r="E74" i="3"/>
  <c r="B74" i="6" s="1"/>
  <c r="E75" i="3"/>
  <c r="B75" i="6" s="1"/>
  <c r="E76" i="3"/>
  <c r="B76" i="6" s="1"/>
  <c r="E77" i="3"/>
  <c r="B77" i="6" s="1"/>
  <c r="E78" i="3"/>
  <c r="B78" i="6" s="1"/>
  <c r="E79" i="3"/>
  <c r="B79" i="6" s="1"/>
  <c r="E80" i="3"/>
  <c r="B80" i="6" s="1"/>
  <c r="E81" i="3"/>
  <c r="B81" i="6" s="1"/>
  <c r="E82" i="3"/>
  <c r="B82" i="6" s="1"/>
  <c r="E83" i="3"/>
  <c r="B83" i="6" s="1"/>
  <c r="E84" i="3"/>
  <c r="B84" i="6" s="1"/>
  <c r="E85" i="3"/>
  <c r="B85" i="6" s="1"/>
  <c r="E86" i="3"/>
  <c r="B86" i="6" s="1"/>
  <c r="E87" i="3"/>
  <c r="B87" i="6" s="1"/>
  <c r="E88" i="3"/>
  <c r="B88" i="6" s="1"/>
  <c r="E89" i="3"/>
  <c r="B89" i="6" s="1"/>
  <c r="E90" i="3"/>
  <c r="B90" i="6" s="1"/>
  <c r="E91" i="3"/>
  <c r="B91" i="6" s="1"/>
  <c r="E92" i="3"/>
  <c r="B92" i="6" s="1"/>
  <c r="E93" i="3"/>
  <c r="B93" i="6" s="1"/>
  <c r="E94" i="3"/>
  <c r="B94" i="6" s="1"/>
  <c r="E95" i="3"/>
  <c r="B95" i="6" s="1"/>
  <c r="E96" i="3"/>
  <c r="B96" i="6" s="1"/>
  <c r="E97" i="3"/>
  <c r="B97" i="6" s="1"/>
  <c r="E98" i="3"/>
  <c r="B98" i="6" s="1"/>
  <c r="E99" i="3"/>
  <c r="B99" i="6" s="1"/>
  <c r="E100" i="3"/>
  <c r="B100" i="6" s="1"/>
  <c r="E101" i="3"/>
  <c r="B101" i="6" s="1"/>
  <c r="E102" i="3"/>
  <c r="B102" i="6" s="1"/>
  <c r="E103" i="3"/>
  <c r="B103" i="6" s="1"/>
  <c r="E104" i="3"/>
  <c r="B104" i="6" s="1"/>
  <c r="E105" i="3"/>
  <c r="B105" i="6" s="1"/>
  <c r="E106" i="3"/>
  <c r="B106" i="6" s="1"/>
  <c r="E107" i="3"/>
  <c r="B107" i="6" s="1"/>
  <c r="E108" i="3"/>
  <c r="B108" i="6" s="1"/>
  <c r="E109" i="3"/>
  <c r="B109" i="6" s="1"/>
  <c r="E110" i="3"/>
  <c r="B110" i="6" s="1"/>
  <c r="E111" i="3"/>
  <c r="B111" i="6" s="1"/>
  <c r="E112" i="3"/>
  <c r="B112" i="6" s="1"/>
  <c r="E113" i="3"/>
  <c r="B113" i="6" s="1"/>
  <c r="E114" i="3"/>
  <c r="B114" i="6" s="1"/>
  <c r="E115" i="3"/>
  <c r="B115" i="6" s="1"/>
  <c r="E116" i="3"/>
  <c r="B116" i="6" s="1"/>
  <c r="E117" i="3"/>
  <c r="B117" i="6" s="1"/>
  <c r="E118" i="3"/>
  <c r="B118" i="6" s="1"/>
  <c r="E119" i="3"/>
  <c r="B119" i="6" s="1"/>
  <c r="E120" i="3"/>
  <c r="B120" i="6" s="1"/>
  <c r="E121" i="3"/>
  <c r="B121" i="6" s="1"/>
  <c r="E122" i="3"/>
  <c r="B122" i="6" s="1"/>
  <c r="E123" i="3"/>
  <c r="B123" i="6" s="1"/>
  <c r="E124" i="3"/>
  <c r="B124" i="6" s="1"/>
  <c r="E125" i="3"/>
  <c r="B125" i="6" s="1"/>
  <c r="E126" i="3"/>
  <c r="B126" i="6" s="1"/>
  <c r="E127" i="3"/>
  <c r="B127" i="6" s="1"/>
  <c r="E128" i="3"/>
  <c r="B128" i="6" s="1"/>
  <c r="E129" i="3"/>
  <c r="B129" i="6" s="1"/>
  <c r="E130" i="3"/>
  <c r="B130" i="6" s="1"/>
  <c r="E131" i="3"/>
  <c r="B131" i="6" s="1"/>
  <c r="E132" i="3"/>
  <c r="B132" i="6" s="1"/>
  <c r="E133" i="3"/>
  <c r="B133" i="6" s="1"/>
  <c r="E134" i="3"/>
  <c r="B134" i="6" s="1"/>
  <c r="E135" i="3"/>
  <c r="O4" i="5"/>
  <c r="M9" i="3"/>
  <c r="O4" i="4"/>
  <c r="H134" i="6"/>
  <c r="H126" i="6"/>
  <c r="H118" i="6"/>
  <c r="H110" i="6"/>
  <c r="H102" i="6"/>
  <c r="H94" i="6"/>
  <c r="H86" i="6"/>
  <c r="H78" i="6"/>
  <c r="H70" i="6"/>
  <c r="H62" i="6"/>
  <c r="H54" i="6"/>
  <c r="H46" i="6"/>
  <c r="H38" i="6"/>
  <c r="H30" i="6"/>
  <c r="H22" i="6"/>
  <c r="F136" i="3" l="1"/>
  <c r="J136" i="6" s="1"/>
  <c r="B135" i="6"/>
  <c r="K33" i="6"/>
  <c r="K120" i="6"/>
  <c r="K124" i="6"/>
  <c r="K45" i="6"/>
  <c r="K92" i="6"/>
  <c r="K118" i="6"/>
  <c r="K18" i="6"/>
  <c r="K20" i="6"/>
  <c r="K21" i="6"/>
  <c r="K113" i="6"/>
  <c r="K112" i="6"/>
  <c r="K66" i="6"/>
  <c r="K51" i="6"/>
  <c r="K123" i="6"/>
  <c r="K89" i="6"/>
  <c r="K102" i="6"/>
  <c r="K38" i="6"/>
  <c r="K75" i="6"/>
  <c r="K36" i="6"/>
  <c r="K56" i="6"/>
  <c r="K87" i="6"/>
  <c r="K49" i="6"/>
  <c r="K109" i="6"/>
  <c r="K39" i="6"/>
  <c r="K35" i="6"/>
  <c r="K28" i="6"/>
  <c r="K105" i="6"/>
  <c r="K84" i="6"/>
  <c r="K54" i="6"/>
  <c r="K103" i="6"/>
  <c r="K122" i="6"/>
  <c r="K40" i="6"/>
  <c r="K58" i="6"/>
  <c r="K104" i="6"/>
  <c r="K95" i="6"/>
  <c r="K127" i="6"/>
  <c r="K22" i="6"/>
  <c r="K61" i="6"/>
  <c r="K93" i="6"/>
  <c r="K101" i="6"/>
  <c r="K73" i="6"/>
  <c r="K88" i="6"/>
  <c r="K128" i="6"/>
  <c r="K34" i="6"/>
  <c r="K32" i="6"/>
  <c r="K98" i="6"/>
  <c r="K79" i="6"/>
  <c r="K67" i="6"/>
  <c r="K46" i="6"/>
  <c r="K53" i="6"/>
  <c r="K106" i="6"/>
  <c r="K71" i="6"/>
  <c r="K43" i="6"/>
  <c r="K76" i="6"/>
  <c r="K55" i="6"/>
  <c r="K31" i="6"/>
  <c r="K135" i="6"/>
  <c r="K110" i="6"/>
  <c r="K132" i="6"/>
  <c r="K60" i="6"/>
  <c r="K115" i="6"/>
  <c r="K25" i="6"/>
  <c r="K90" i="6"/>
  <c r="K57" i="6"/>
  <c r="K68" i="6"/>
  <c r="K134" i="6"/>
  <c r="K117" i="6"/>
  <c r="K107" i="6"/>
  <c r="K111" i="6"/>
  <c r="K85" i="6"/>
  <c r="K52" i="6"/>
  <c r="K119" i="6"/>
  <c r="K81" i="6"/>
  <c r="K96" i="6"/>
  <c r="K86" i="6"/>
  <c r="K30" i="6"/>
  <c r="K126" i="6"/>
  <c r="K69" i="6"/>
  <c r="K125" i="6"/>
  <c r="K77" i="6"/>
  <c r="K82" i="6"/>
  <c r="K131" i="6"/>
  <c r="K83" i="6"/>
  <c r="K116" i="6"/>
  <c r="K19" i="6"/>
  <c r="K136" i="6"/>
  <c r="K130" i="6"/>
  <c r="K37" i="6"/>
  <c r="K59" i="6"/>
  <c r="K27" i="6"/>
  <c r="K100" i="6"/>
  <c r="K91" i="6"/>
  <c r="K78" i="6"/>
  <c r="K26" i="6"/>
  <c r="K114" i="6"/>
  <c r="K72" i="6"/>
  <c r="K129" i="6"/>
  <c r="K121" i="6"/>
  <c r="K47" i="6"/>
  <c r="K133" i="6"/>
  <c r="K41" i="6"/>
  <c r="K50" i="6"/>
  <c r="K24" i="6"/>
  <c r="K44" i="6"/>
  <c r="K74" i="6"/>
  <c r="K64" i="6"/>
  <c r="K48" i="6"/>
  <c r="K108" i="6"/>
  <c r="K70" i="6"/>
  <c r="K99" i="6"/>
  <c r="K63" i="6"/>
  <c r="K23" i="6"/>
  <c r="K94" i="6"/>
  <c r="K65" i="6"/>
  <c r="K29" i="6"/>
  <c r="K62" i="6"/>
  <c r="F134" i="3"/>
  <c r="J134" i="6" s="1"/>
  <c r="F126" i="3"/>
  <c r="J126" i="6" s="1"/>
  <c r="F118" i="3"/>
  <c r="J118" i="6" s="1"/>
  <c r="F110" i="3"/>
  <c r="J110" i="6" s="1"/>
  <c r="F102" i="3"/>
  <c r="J102" i="6" s="1"/>
  <c r="F94" i="3"/>
  <c r="J94" i="6" s="1"/>
  <c r="F86" i="3"/>
  <c r="J86" i="6" s="1"/>
  <c r="F78" i="3"/>
  <c r="J78" i="6" s="1"/>
  <c r="F70" i="3"/>
  <c r="J70" i="6" s="1"/>
  <c r="F62" i="3"/>
  <c r="J62" i="6" s="1"/>
  <c r="F54" i="3"/>
  <c r="J54" i="6" s="1"/>
  <c r="F46" i="3"/>
  <c r="J46" i="6" s="1"/>
  <c r="F38" i="3"/>
  <c r="J38" i="6" s="1"/>
  <c r="F30" i="3"/>
  <c r="J30" i="6" s="1"/>
  <c r="F22" i="3"/>
  <c r="J22" i="6" s="1"/>
  <c r="F133" i="3"/>
  <c r="J133" i="6" s="1"/>
  <c r="F125" i="3"/>
  <c r="J125" i="6" s="1"/>
  <c r="F117" i="3"/>
  <c r="J117" i="6" s="1"/>
  <c r="F109" i="3"/>
  <c r="J109" i="6" s="1"/>
  <c r="F101" i="3"/>
  <c r="J101" i="6" s="1"/>
  <c r="F93" i="3"/>
  <c r="J93" i="6" s="1"/>
  <c r="F85" i="3"/>
  <c r="J85" i="6" s="1"/>
  <c r="F77" i="3"/>
  <c r="J77" i="6" s="1"/>
  <c r="F69" i="3"/>
  <c r="J69" i="6" s="1"/>
  <c r="F61" i="3"/>
  <c r="J61" i="6" s="1"/>
  <c r="F53" i="3"/>
  <c r="J53" i="6" s="1"/>
  <c r="F45" i="3"/>
  <c r="J45" i="6" s="1"/>
  <c r="F37" i="3"/>
  <c r="J37" i="6" s="1"/>
  <c r="F29" i="3"/>
  <c r="J29" i="6" s="1"/>
  <c r="F21" i="3"/>
  <c r="J21" i="6" s="1"/>
  <c r="K80" i="6"/>
  <c r="K97" i="6"/>
  <c r="K42" i="6"/>
  <c r="F132" i="3"/>
  <c r="J132" i="6" s="1"/>
  <c r="F124" i="3"/>
  <c r="J124" i="6" s="1"/>
  <c r="F116" i="3"/>
  <c r="J116" i="6" s="1"/>
  <c r="F108" i="3"/>
  <c r="J108" i="6" s="1"/>
  <c r="F100" i="3"/>
  <c r="J100" i="6" s="1"/>
  <c r="F92" i="3"/>
  <c r="J92" i="6" s="1"/>
  <c r="F84" i="3"/>
  <c r="J84" i="6" s="1"/>
  <c r="F76" i="3"/>
  <c r="J76" i="6" s="1"/>
  <c r="F68" i="3"/>
  <c r="J68" i="6" s="1"/>
  <c r="F60" i="3"/>
  <c r="J60" i="6" s="1"/>
  <c r="F52" i="3"/>
  <c r="J52" i="6" s="1"/>
  <c r="F44" i="3"/>
  <c r="J44" i="6" s="1"/>
  <c r="F36" i="3"/>
  <c r="J36" i="6" s="1"/>
  <c r="F28" i="3"/>
  <c r="J28" i="6" s="1"/>
  <c r="F20" i="3"/>
  <c r="J20" i="6" s="1"/>
  <c r="F130" i="3"/>
  <c r="J130" i="6" s="1"/>
  <c r="F114" i="3"/>
  <c r="J114" i="6" s="1"/>
  <c r="F90" i="3"/>
  <c r="J90" i="6" s="1"/>
  <c r="F74" i="3"/>
  <c r="J74" i="6" s="1"/>
  <c r="F66" i="3"/>
  <c r="J66" i="6" s="1"/>
  <c r="F50" i="3"/>
  <c r="J50" i="6" s="1"/>
  <c r="F34" i="3"/>
  <c r="J34" i="6" s="1"/>
  <c r="F18" i="3"/>
  <c r="J18" i="6" s="1"/>
  <c r="F121" i="3"/>
  <c r="J121" i="6" s="1"/>
  <c r="F105" i="3"/>
  <c r="J105" i="6" s="1"/>
  <c r="F89" i="3"/>
  <c r="J89" i="6" s="1"/>
  <c r="F73" i="3"/>
  <c r="J73" i="6" s="1"/>
  <c r="F57" i="3"/>
  <c r="J57" i="6" s="1"/>
  <c r="F41" i="3"/>
  <c r="J41" i="6" s="1"/>
  <c r="F33" i="3"/>
  <c r="J33" i="6" s="1"/>
  <c r="F25" i="3"/>
  <c r="J25" i="6" s="1"/>
  <c r="F128" i="3"/>
  <c r="J128" i="6" s="1"/>
  <c r="F120" i="3"/>
  <c r="J120" i="6" s="1"/>
  <c r="F112" i="3"/>
  <c r="J112" i="6" s="1"/>
  <c r="F104" i="3"/>
  <c r="J104" i="6" s="1"/>
  <c r="F96" i="3"/>
  <c r="J96" i="6" s="1"/>
  <c r="F88" i="3"/>
  <c r="J88" i="6" s="1"/>
  <c r="F80" i="3"/>
  <c r="J80" i="6" s="1"/>
  <c r="F72" i="3"/>
  <c r="J72" i="6" s="1"/>
  <c r="F64" i="3"/>
  <c r="J64" i="6" s="1"/>
  <c r="F56" i="3"/>
  <c r="J56" i="6" s="1"/>
  <c r="F48" i="3"/>
  <c r="J48" i="6" s="1"/>
  <c r="F40" i="3"/>
  <c r="J40" i="6" s="1"/>
  <c r="F32" i="3"/>
  <c r="J32" i="6" s="1"/>
  <c r="F24" i="3"/>
  <c r="J24" i="6" s="1"/>
  <c r="F131" i="3"/>
  <c r="J131" i="6" s="1"/>
  <c r="F123" i="3"/>
  <c r="J123" i="6" s="1"/>
  <c r="F115" i="3"/>
  <c r="J115" i="6" s="1"/>
  <c r="F107" i="3"/>
  <c r="J107" i="6" s="1"/>
  <c r="F99" i="3"/>
  <c r="J99" i="6" s="1"/>
  <c r="F91" i="3"/>
  <c r="J91" i="6" s="1"/>
  <c r="F83" i="3"/>
  <c r="J83" i="6" s="1"/>
  <c r="F75" i="3"/>
  <c r="J75" i="6" s="1"/>
  <c r="F67" i="3"/>
  <c r="J67" i="6" s="1"/>
  <c r="F59" i="3"/>
  <c r="J59" i="6" s="1"/>
  <c r="F51" i="3"/>
  <c r="J51" i="6" s="1"/>
  <c r="F43" i="3"/>
  <c r="J43" i="6" s="1"/>
  <c r="F35" i="3"/>
  <c r="J35" i="6" s="1"/>
  <c r="F27" i="3"/>
  <c r="J27" i="6" s="1"/>
  <c r="F19" i="3"/>
  <c r="J19" i="6" s="1"/>
  <c r="C136" i="6"/>
  <c r="F122" i="3"/>
  <c r="J122" i="6" s="1"/>
  <c r="F106" i="3"/>
  <c r="J106" i="6" s="1"/>
  <c r="F98" i="3"/>
  <c r="J98" i="6" s="1"/>
  <c r="F82" i="3"/>
  <c r="J82" i="6" s="1"/>
  <c r="F58" i="3"/>
  <c r="J58" i="6" s="1"/>
  <c r="F42" i="3"/>
  <c r="J42" i="6" s="1"/>
  <c r="F26" i="3"/>
  <c r="J26" i="6" s="1"/>
  <c r="F129" i="3"/>
  <c r="J129" i="6" s="1"/>
  <c r="F113" i="3"/>
  <c r="J113" i="6" s="1"/>
  <c r="F97" i="3"/>
  <c r="J97" i="6" s="1"/>
  <c r="F81" i="3"/>
  <c r="J81" i="6" s="1"/>
  <c r="F65" i="3"/>
  <c r="J65" i="6" s="1"/>
  <c r="F49" i="3"/>
  <c r="J49" i="6" s="1"/>
  <c r="O6" i="5"/>
  <c r="O6" i="4"/>
  <c r="F135" i="3"/>
  <c r="J135" i="6" s="1"/>
  <c r="F127" i="3"/>
  <c r="J127" i="6" s="1"/>
  <c r="F119" i="3"/>
  <c r="J119" i="6" s="1"/>
  <c r="F111" i="3"/>
  <c r="J111" i="6" s="1"/>
  <c r="F103" i="3"/>
  <c r="J103" i="6" s="1"/>
  <c r="F95" i="3"/>
  <c r="J95" i="6" s="1"/>
  <c r="F87" i="3"/>
  <c r="J87" i="6" s="1"/>
  <c r="F79" i="3"/>
  <c r="J79" i="6" s="1"/>
  <c r="F71" i="3"/>
  <c r="J71" i="6" s="1"/>
  <c r="F63" i="3"/>
  <c r="J63" i="6" s="1"/>
  <c r="F55" i="3"/>
  <c r="J55" i="6" s="1"/>
  <c r="F47" i="3"/>
  <c r="J47" i="6" s="1"/>
  <c r="F39" i="3"/>
  <c r="J39" i="6" s="1"/>
  <c r="F31" i="3"/>
  <c r="J31" i="6" s="1"/>
  <c r="F23" i="3"/>
  <c r="J23" i="6" s="1"/>
  <c r="O5" i="5"/>
  <c r="O5" i="4"/>
  <c r="C135" i="6" l="1"/>
  <c r="D135" i="6"/>
  <c r="AO8" i="6"/>
  <c r="C26" i="6"/>
  <c r="D26" i="6"/>
  <c r="D43" i="6"/>
  <c r="C43" i="6"/>
  <c r="C57" i="6"/>
  <c r="D57" i="6"/>
  <c r="D44" i="6"/>
  <c r="C44" i="6"/>
  <c r="C39" i="6"/>
  <c r="AO24" i="6"/>
  <c r="D39" i="6"/>
  <c r="C71" i="6"/>
  <c r="D71" i="6"/>
  <c r="C81" i="6"/>
  <c r="D81" i="6"/>
  <c r="AO17" i="6"/>
  <c r="C98" i="6"/>
  <c r="D98" i="6"/>
  <c r="C19" i="6"/>
  <c r="D19" i="6"/>
  <c r="C96" i="6"/>
  <c r="D96" i="6"/>
  <c r="C46" i="6"/>
  <c r="D46" i="6"/>
  <c r="D78" i="6"/>
  <c r="C78" i="6"/>
  <c r="C110" i="6"/>
  <c r="D110" i="6"/>
  <c r="C111" i="6"/>
  <c r="D111" i="6"/>
  <c r="C97" i="6"/>
  <c r="D97" i="6"/>
  <c r="C51" i="6"/>
  <c r="D51" i="6"/>
  <c r="C83" i="6"/>
  <c r="D83" i="6"/>
  <c r="D115" i="6"/>
  <c r="C115" i="6"/>
  <c r="D32" i="6"/>
  <c r="C32" i="6"/>
  <c r="D64" i="6"/>
  <c r="AO20" i="6"/>
  <c r="C64" i="6"/>
  <c r="D128" i="6"/>
  <c r="C128" i="6"/>
  <c r="C25" i="6"/>
  <c r="D25" i="6"/>
  <c r="AO18" i="6"/>
  <c r="D73" i="6"/>
  <c r="C73" i="6"/>
  <c r="C18" i="6"/>
  <c r="AO27" i="6"/>
  <c r="AP27" i="6" s="1"/>
  <c r="D18" i="6"/>
  <c r="C74" i="6"/>
  <c r="D74" i="6"/>
  <c r="D20" i="6"/>
  <c r="C20" i="6"/>
  <c r="D52" i="6"/>
  <c r="C52" i="6"/>
  <c r="D84" i="6"/>
  <c r="C84" i="6"/>
  <c r="D116" i="6"/>
  <c r="C116" i="6"/>
  <c r="D45" i="6"/>
  <c r="C45" i="6"/>
  <c r="D77" i="6"/>
  <c r="C77" i="6"/>
  <c r="C109" i="6"/>
  <c r="D109" i="6"/>
  <c r="C107" i="6"/>
  <c r="D107" i="6"/>
  <c r="AO13" i="6"/>
  <c r="D120" i="6"/>
  <c r="C120" i="6"/>
  <c r="AO11" i="6"/>
  <c r="D47" i="6"/>
  <c r="AO22" i="6"/>
  <c r="C47" i="6"/>
  <c r="C27" i="6"/>
  <c r="D27" i="6"/>
  <c r="C86" i="6"/>
  <c r="D86" i="6"/>
  <c r="C33" i="6"/>
  <c r="D33" i="6"/>
  <c r="D28" i="6"/>
  <c r="C28" i="6"/>
  <c r="D85" i="6"/>
  <c r="C85" i="6"/>
  <c r="D23" i="6"/>
  <c r="C23" i="6"/>
  <c r="AO21" i="6"/>
  <c r="C55" i="6"/>
  <c r="D55" i="6"/>
  <c r="D87" i="6"/>
  <c r="C87" i="6"/>
  <c r="D119" i="6"/>
  <c r="C119" i="6"/>
  <c r="C49" i="6"/>
  <c r="D49" i="6"/>
  <c r="C113" i="6"/>
  <c r="D113" i="6"/>
  <c r="D58" i="6"/>
  <c r="C58" i="6"/>
  <c r="D122" i="6"/>
  <c r="C122" i="6"/>
  <c r="D132" i="6"/>
  <c r="C132" i="6"/>
  <c r="C61" i="6"/>
  <c r="D61" i="6"/>
  <c r="D30" i="6"/>
  <c r="C30" i="6"/>
  <c r="C62" i="6"/>
  <c r="D62" i="6"/>
  <c r="D94" i="6"/>
  <c r="C94" i="6"/>
  <c r="D126" i="6"/>
  <c r="C126" i="6"/>
  <c r="C103" i="6"/>
  <c r="D103" i="6"/>
  <c r="C75" i="6"/>
  <c r="D75" i="6"/>
  <c r="D24" i="6"/>
  <c r="C24" i="6"/>
  <c r="D88" i="6"/>
  <c r="C88" i="6"/>
  <c r="D121" i="6"/>
  <c r="C121" i="6"/>
  <c r="C76" i="6"/>
  <c r="D76" i="6"/>
  <c r="C101" i="6"/>
  <c r="D101" i="6"/>
  <c r="D133" i="6"/>
  <c r="C133" i="6"/>
  <c r="AO9" i="6"/>
  <c r="D79" i="6"/>
  <c r="C79" i="6"/>
  <c r="C106" i="6"/>
  <c r="D106" i="6"/>
  <c r="D59" i="6"/>
  <c r="C59" i="6"/>
  <c r="C104" i="6"/>
  <c r="D104" i="6"/>
  <c r="D118" i="6"/>
  <c r="C118" i="6"/>
  <c r="C91" i="6"/>
  <c r="D91" i="6"/>
  <c r="AO16" i="6"/>
  <c r="D123" i="6"/>
  <c r="C123" i="6"/>
  <c r="D40" i="6"/>
  <c r="C40" i="6"/>
  <c r="C90" i="6"/>
  <c r="D90" i="6"/>
  <c r="D92" i="6"/>
  <c r="C92" i="6"/>
  <c r="D117" i="6"/>
  <c r="C117" i="6"/>
  <c r="AO12" i="6"/>
  <c r="D65" i="6"/>
  <c r="C65" i="6"/>
  <c r="D136" i="6"/>
  <c r="D35" i="6"/>
  <c r="C35" i="6"/>
  <c r="D67" i="6"/>
  <c r="C67" i="6"/>
  <c r="C99" i="6"/>
  <c r="D99" i="6"/>
  <c r="AO14" i="6"/>
  <c r="D131" i="6"/>
  <c r="C131" i="6"/>
  <c r="D48" i="6"/>
  <c r="C48" i="6"/>
  <c r="D80" i="6"/>
  <c r="C80" i="6"/>
  <c r="C112" i="6"/>
  <c r="D112" i="6"/>
  <c r="C41" i="6"/>
  <c r="D41" i="6"/>
  <c r="C105" i="6"/>
  <c r="D105" i="6"/>
  <c r="D50" i="6"/>
  <c r="C50" i="6"/>
  <c r="D114" i="6"/>
  <c r="C114" i="6"/>
  <c r="D36" i="6"/>
  <c r="C36" i="6"/>
  <c r="C68" i="6"/>
  <c r="AO19" i="6"/>
  <c r="D68" i="6"/>
  <c r="C100" i="6"/>
  <c r="D100" i="6"/>
  <c r="C29" i="6"/>
  <c r="AO25" i="6"/>
  <c r="D29" i="6"/>
  <c r="D93" i="6"/>
  <c r="C93" i="6"/>
  <c r="D125" i="6"/>
  <c r="C125" i="6"/>
  <c r="AO10" i="6"/>
  <c r="C102" i="6"/>
  <c r="D102" i="6"/>
  <c r="C66" i="6"/>
  <c r="D66" i="6"/>
  <c r="D130" i="6"/>
  <c r="C130" i="6"/>
  <c r="C108" i="6"/>
  <c r="D108" i="6"/>
  <c r="D37" i="6"/>
  <c r="C37" i="6"/>
  <c r="D42" i="6"/>
  <c r="AO23" i="6"/>
  <c r="C42" i="6"/>
  <c r="D72" i="6"/>
  <c r="C72" i="6"/>
  <c r="D21" i="6"/>
  <c r="C21" i="6"/>
  <c r="C53" i="6"/>
  <c r="D53" i="6"/>
  <c r="D22" i="6"/>
  <c r="AO26" i="6"/>
  <c r="C22" i="6"/>
  <c r="D54" i="6"/>
  <c r="C54" i="6"/>
  <c r="D89" i="6"/>
  <c r="C89" i="6"/>
  <c r="C34" i="6"/>
  <c r="D34" i="6"/>
  <c r="D60" i="6"/>
  <c r="C60" i="6"/>
  <c r="D124" i="6"/>
  <c r="C124" i="6"/>
  <c r="D31" i="6"/>
  <c r="C31" i="6"/>
  <c r="D63" i="6"/>
  <c r="C63" i="6"/>
  <c r="AO15" i="6"/>
  <c r="D95" i="6"/>
  <c r="C95" i="6"/>
  <c r="D127" i="6"/>
  <c r="C127" i="6"/>
  <c r="D129" i="6"/>
  <c r="C129" i="6"/>
  <c r="C82" i="6"/>
  <c r="D82" i="6"/>
  <c r="D56" i="6"/>
  <c r="C56" i="6"/>
  <c r="D69" i="6"/>
  <c r="C69" i="6"/>
  <c r="D38" i="6"/>
  <c r="C38" i="6"/>
  <c r="C70" i="6"/>
  <c r="D70" i="6"/>
  <c r="C134" i="6"/>
  <c r="D134" i="6"/>
  <c r="AP23" i="6" l="1"/>
  <c r="AP16" i="6"/>
  <c r="S34" i="6"/>
  <c r="W34" i="6" s="1"/>
  <c r="S22" i="6"/>
  <c r="W22" i="6" s="1"/>
  <c r="AP21" i="6"/>
  <c r="AP11" i="6"/>
  <c r="AP25" i="6"/>
  <c r="AP13" i="6"/>
  <c r="AP18" i="6"/>
  <c r="S126" i="6"/>
  <c r="W126" i="6" s="1"/>
  <c r="S47" i="6"/>
  <c r="W47" i="6" s="1"/>
  <c r="S83" i="6"/>
  <c r="W83" i="6" s="1"/>
  <c r="S63" i="6"/>
  <c r="W63" i="6" s="1"/>
  <c r="S35" i="6"/>
  <c r="W35" i="6" s="1"/>
  <c r="S59" i="6"/>
  <c r="W59" i="6" s="1"/>
  <c r="S49" i="6"/>
  <c r="W49" i="6" s="1"/>
  <c r="S38" i="6"/>
  <c r="W38" i="6" s="1"/>
  <c r="S129" i="6"/>
  <c r="W129" i="6" s="1"/>
  <c r="S102" i="6"/>
  <c r="W102" i="6" s="1"/>
  <c r="S36" i="6"/>
  <c r="W36" i="6" s="1"/>
  <c r="S131" i="6"/>
  <c r="W131" i="6" s="1"/>
  <c r="S136" i="6"/>
  <c r="W136" i="6" s="1"/>
  <c r="S90" i="6"/>
  <c r="W90" i="6" s="1"/>
  <c r="AC17" i="6"/>
  <c r="S106" i="6"/>
  <c r="W106" i="6" s="1"/>
  <c r="S24" i="6"/>
  <c r="W24" i="6" s="1"/>
  <c r="S94" i="6"/>
  <c r="W94" i="6" s="1"/>
  <c r="S132" i="6"/>
  <c r="W132" i="6" s="1"/>
  <c r="S86" i="6"/>
  <c r="W86" i="6" s="1"/>
  <c r="S77" i="6"/>
  <c r="W77" i="6" s="1"/>
  <c r="S52" i="6"/>
  <c r="W52" i="6" s="1"/>
  <c r="AP20" i="6"/>
  <c r="S51" i="6"/>
  <c r="W51" i="6" s="1"/>
  <c r="S39" i="6"/>
  <c r="W39" i="6" s="1"/>
  <c r="S43" i="6"/>
  <c r="W43" i="6" s="1"/>
  <c r="S31" i="6"/>
  <c r="W31" i="6" s="1"/>
  <c r="S89" i="6"/>
  <c r="W89" i="6" s="1"/>
  <c r="S37" i="6"/>
  <c r="W37" i="6" s="1"/>
  <c r="S112" i="6"/>
  <c r="W112" i="6" s="1"/>
  <c r="AP14" i="6"/>
  <c r="S76" i="6"/>
  <c r="W76" i="6" s="1"/>
  <c r="S75" i="6"/>
  <c r="W75" i="6" s="1"/>
  <c r="S62" i="6"/>
  <c r="W62" i="6" s="1"/>
  <c r="S23" i="6"/>
  <c r="W23" i="6" s="1"/>
  <c r="S120" i="6"/>
  <c r="W120" i="6" s="1"/>
  <c r="S73" i="6"/>
  <c r="W73" i="6" s="1"/>
  <c r="S64" i="6"/>
  <c r="W64" i="6" s="1"/>
  <c r="S98" i="6"/>
  <c r="W98" i="6" s="1"/>
  <c r="AP24" i="6"/>
  <c r="S26" i="6"/>
  <c r="W26" i="6" s="1"/>
  <c r="S93" i="6"/>
  <c r="W93" i="6" s="1"/>
  <c r="S133" i="6"/>
  <c r="W133" i="6" s="1"/>
  <c r="S84" i="6"/>
  <c r="W84" i="6" s="1"/>
  <c r="S71" i="6"/>
  <c r="W71" i="6" s="1"/>
  <c r="S42" i="6"/>
  <c r="W42" i="6" s="1"/>
  <c r="S91" i="6"/>
  <c r="W91" i="6" s="1"/>
  <c r="S69" i="6"/>
  <c r="W69" i="6" s="1"/>
  <c r="S127" i="6"/>
  <c r="W127" i="6" s="1"/>
  <c r="S21" i="6"/>
  <c r="W21" i="6" s="1"/>
  <c r="S108" i="6"/>
  <c r="W108" i="6" s="1"/>
  <c r="AP10" i="6"/>
  <c r="S100" i="6"/>
  <c r="W100" i="6" s="1"/>
  <c r="S114" i="6"/>
  <c r="W114" i="6" s="1"/>
  <c r="S99" i="6"/>
  <c r="W99" i="6" s="1"/>
  <c r="S65" i="6"/>
  <c r="W65" i="6" s="1"/>
  <c r="S118" i="6"/>
  <c r="W118" i="6" s="1"/>
  <c r="S122" i="6"/>
  <c r="W122" i="6" s="1"/>
  <c r="S119" i="6"/>
  <c r="W119" i="6" s="1"/>
  <c r="S27" i="6"/>
  <c r="W27" i="6" s="1"/>
  <c r="S45" i="6"/>
  <c r="W45" i="6" s="1"/>
  <c r="S20" i="6"/>
  <c r="W20" i="6" s="1"/>
  <c r="S97" i="6"/>
  <c r="W97" i="6" s="1"/>
  <c r="S78" i="6"/>
  <c r="W78" i="6" s="1"/>
  <c r="S134" i="6"/>
  <c r="W134" i="6" s="1"/>
  <c r="S124" i="6"/>
  <c r="W124" i="6" s="1"/>
  <c r="S54" i="6"/>
  <c r="W54" i="6" s="1"/>
  <c r="AP12" i="6"/>
  <c r="S40" i="6"/>
  <c r="W40" i="6" s="1"/>
  <c r="S79" i="6"/>
  <c r="W79" i="6" s="1"/>
  <c r="S103" i="6"/>
  <c r="W103" i="6" s="1"/>
  <c r="S85" i="6"/>
  <c r="W85" i="6" s="1"/>
  <c r="S107" i="6"/>
  <c r="W107" i="6" s="1"/>
  <c r="S74" i="6"/>
  <c r="W74" i="6" s="1"/>
  <c r="S25" i="6"/>
  <c r="W25" i="6" s="1"/>
  <c r="S32" i="6"/>
  <c r="W32" i="6" s="1"/>
  <c r="S46" i="6"/>
  <c r="W46" i="6" s="1"/>
  <c r="AP17" i="6"/>
  <c r="AP8" i="6"/>
  <c r="AP7" i="6"/>
  <c r="S66" i="6"/>
  <c r="W66" i="6" s="1"/>
  <c r="S33" i="6"/>
  <c r="W33" i="6" s="1"/>
  <c r="S29" i="6"/>
  <c r="W29" i="6" s="1"/>
  <c r="S101" i="6"/>
  <c r="W101" i="6" s="1"/>
  <c r="S19" i="6"/>
  <c r="W19" i="6" s="1"/>
  <c r="S56" i="6"/>
  <c r="W56" i="6" s="1"/>
  <c r="S95" i="6"/>
  <c r="W95" i="6" s="1"/>
  <c r="S72" i="6"/>
  <c r="W72" i="6" s="1"/>
  <c r="S125" i="6"/>
  <c r="W125" i="6" s="1"/>
  <c r="S68" i="6"/>
  <c r="W68" i="6" s="1"/>
  <c r="S50" i="6"/>
  <c r="W50" i="6" s="1"/>
  <c r="S80" i="6"/>
  <c r="W80" i="6" s="1"/>
  <c r="S104" i="6"/>
  <c r="W104" i="6" s="1"/>
  <c r="AP9" i="6"/>
  <c r="S121" i="6"/>
  <c r="W121" i="6" s="1"/>
  <c r="S30" i="6"/>
  <c r="W30" i="6" s="1"/>
  <c r="S58" i="6"/>
  <c r="W58" i="6" s="1"/>
  <c r="S87" i="6"/>
  <c r="W87" i="6" s="1"/>
  <c r="S116" i="6"/>
  <c r="W116" i="6" s="1"/>
  <c r="S111" i="6"/>
  <c r="W111" i="6" s="1"/>
  <c r="S81" i="6"/>
  <c r="W81" i="6" s="1"/>
  <c r="S44" i="6"/>
  <c r="W44" i="6" s="1"/>
  <c r="S135" i="6"/>
  <c r="W135" i="6" s="1"/>
  <c r="S48" i="6"/>
  <c r="W48" i="6" s="1"/>
  <c r="S88" i="6"/>
  <c r="W88" i="6" s="1"/>
  <c r="S128" i="6"/>
  <c r="W128" i="6" s="1"/>
  <c r="S53" i="6"/>
  <c r="W53" i="6" s="1"/>
  <c r="S41" i="6"/>
  <c r="W41" i="6" s="1"/>
  <c r="S92" i="6"/>
  <c r="W92" i="6" s="1"/>
  <c r="S110" i="6"/>
  <c r="W110" i="6" s="1"/>
  <c r="S70" i="6"/>
  <c r="W70" i="6" s="1"/>
  <c r="S82" i="6"/>
  <c r="W82" i="6" s="1"/>
  <c r="AP15" i="6"/>
  <c r="S60" i="6"/>
  <c r="W60" i="6" s="1"/>
  <c r="AP26" i="6"/>
  <c r="S130" i="6"/>
  <c r="W130" i="6" s="1"/>
  <c r="AP19" i="6"/>
  <c r="S105" i="6"/>
  <c r="W105" i="6" s="1"/>
  <c r="S67" i="6"/>
  <c r="W67" i="6" s="1"/>
  <c r="S117" i="6"/>
  <c r="W117" i="6" s="1"/>
  <c r="S123" i="6"/>
  <c r="W123" i="6" s="1"/>
  <c r="S61" i="6"/>
  <c r="W61" i="6" s="1"/>
  <c r="S113" i="6"/>
  <c r="W113" i="6" s="1"/>
  <c r="S55" i="6"/>
  <c r="W55" i="6" s="1"/>
  <c r="S28" i="6"/>
  <c r="W28" i="6" s="1"/>
  <c r="AP22" i="6"/>
  <c r="S109" i="6"/>
  <c r="W109" i="6" s="1"/>
  <c r="S18" i="6"/>
  <c r="S115" i="6"/>
  <c r="W115" i="6" s="1"/>
  <c r="S96" i="6"/>
  <c r="W96" i="6" s="1"/>
  <c r="S57" i="6"/>
  <c r="W57" i="6" s="1"/>
  <c r="W18" i="6" l="1"/>
  <c r="X18" i="6" s="1"/>
  <c r="AD17" i="6"/>
  <c r="X19" i="6" l="1"/>
  <c r="X20" i="6" l="1"/>
  <c r="X21" i="6" l="1"/>
  <c r="X22" i="6" l="1"/>
  <c r="X23" i="6" l="1"/>
  <c r="X24" i="6" l="1"/>
  <c r="X25" i="6" l="1"/>
  <c r="X26" i="6" l="1"/>
  <c r="X27" i="6" l="1"/>
  <c r="X28" i="6" l="1"/>
  <c r="X29" i="6" l="1"/>
  <c r="X30" i="6" l="1"/>
  <c r="X31" i="6" l="1"/>
  <c r="X32" i="6" l="1"/>
  <c r="X33" i="6" l="1"/>
  <c r="X34" i="6" l="1"/>
  <c r="X35" i="6" l="1"/>
  <c r="X36" i="6" l="1"/>
  <c r="X37" i="6" l="1"/>
  <c r="X38" i="6" l="1"/>
  <c r="X39" i="6" l="1"/>
  <c r="X40" i="6" l="1"/>
  <c r="X41" i="6" l="1"/>
  <c r="X42" i="6" l="1"/>
  <c r="X43" i="6" l="1"/>
  <c r="X44" i="6" l="1"/>
  <c r="X45" i="6" l="1"/>
  <c r="X46" i="6" l="1"/>
  <c r="X47" i="6" l="1"/>
  <c r="X48" i="6" l="1"/>
  <c r="X49" i="6" l="1"/>
  <c r="X50" i="6" l="1"/>
  <c r="X51" i="6" l="1"/>
  <c r="X52" i="6" l="1"/>
  <c r="X53" i="6" l="1"/>
  <c r="X54" i="6" l="1"/>
  <c r="X55" i="6" l="1"/>
  <c r="X56" i="6" l="1"/>
  <c r="X57" i="6" l="1"/>
  <c r="X58" i="6" l="1"/>
  <c r="X59" i="6" l="1"/>
  <c r="X60" i="6" l="1"/>
  <c r="X61" i="6" l="1"/>
  <c r="X62" i="6" l="1"/>
  <c r="X63" i="6" l="1"/>
  <c r="X64" i="6" l="1"/>
  <c r="X65" i="6" l="1"/>
  <c r="X66" i="6" l="1"/>
  <c r="X67" i="6" l="1"/>
  <c r="X68" i="6" l="1"/>
  <c r="X69" i="6" l="1"/>
  <c r="X70" i="6" l="1"/>
  <c r="X71" i="6" l="1"/>
  <c r="X72" i="6" l="1"/>
  <c r="X73" i="6" l="1"/>
  <c r="X74" i="6" l="1"/>
  <c r="X75" i="6" l="1"/>
  <c r="X76" i="6" l="1"/>
  <c r="X77" i="6" l="1"/>
  <c r="X78" i="6" l="1"/>
  <c r="X79" i="6" l="1"/>
  <c r="X80" i="6" l="1"/>
  <c r="X81" i="6" l="1"/>
  <c r="X82" i="6" l="1"/>
  <c r="X83" i="6" l="1"/>
  <c r="X84" i="6" l="1"/>
  <c r="X85" i="6" l="1"/>
  <c r="X86" i="6" l="1"/>
  <c r="X87" i="6" l="1"/>
  <c r="X88" i="6" l="1"/>
  <c r="X89" i="6" l="1"/>
  <c r="X90" i="6" l="1"/>
  <c r="X91" i="6" l="1"/>
  <c r="X92" i="6" l="1"/>
  <c r="X93" i="6" l="1"/>
  <c r="X94" i="6" l="1"/>
  <c r="X95" i="6" l="1"/>
  <c r="X96" i="6" l="1"/>
  <c r="X97" i="6" l="1"/>
  <c r="X98" i="6" l="1"/>
  <c r="X99" i="6" l="1"/>
  <c r="X100" i="6" l="1"/>
  <c r="X101" i="6" l="1"/>
  <c r="X102" i="6" l="1"/>
  <c r="X103" i="6" l="1"/>
  <c r="X104" i="6" l="1"/>
  <c r="X105" i="6" l="1"/>
  <c r="X106" i="6" l="1"/>
  <c r="X107" i="6" l="1"/>
  <c r="X108" i="6" l="1"/>
  <c r="X109" i="6" l="1"/>
  <c r="X110" i="6" l="1"/>
  <c r="X111" i="6" l="1"/>
  <c r="X112" i="6" l="1"/>
  <c r="X113" i="6" l="1"/>
  <c r="X114" i="6" l="1"/>
  <c r="X115" i="6" l="1"/>
  <c r="X116" i="6" l="1"/>
  <c r="X117" i="6" l="1"/>
  <c r="X118" i="6" l="1"/>
  <c r="X119" i="6" l="1"/>
  <c r="X120" i="6" l="1"/>
  <c r="X121" i="6" l="1"/>
  <c r="X122" i="6" l="1"/>
  <c r="X123" i="6" l="1"/>
  <c r="X124" i="6" l="1"/>
  <c r="X125" i="6" l="1"/>
  <c r="X126" i="6" l="1"/>
  <c r="X127" i="6" l="1"/>
  <c r="X128" i="6" l="1"/>
  <c r="X129" i="6" l="1"/>
  <c r="X130" i="6" l="1"/>
  <c r="X131" i="6" l="1"/>
  <c r="X132" i="6" l="1"/>
  <c r="X133" i="6" l="1"/>
  <c r="X134" i="6" l="1"/>
  <c r="X135" i="6" l="1"/>
  <c r="X136" i="6" l="1"/>
  <c r="T136" i="6" l="1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</calcChain>
</file>

<file path=xl/sharedStrings.xml><?xml version="1.0" encoding="utf-8"?>
<sst xmlns="http://schemas.openxmlformats.org/spreadsheetml/2006/main" count="156" uniqueCount="97">
  <si>
    <t>air/oil</t>
  </si>
  <si>
    <t>Above Free Water, ft</t>
  </si>
  <si>
    <t>Bulk</t>
  </si>
  <si>
    <t>Volume,</t>
  </si>
  <si>
    <t>Gas-Oil,</t>
  </si>
  <si>
    <t>Saturation,</t>
  </si>
  <si>
    <t>Inc. (mD)</t>
  </si>
  <si>
    <t>Cumulative</t>
  </si>
  <si>
    <t>Hg Sat</t>
  </si>
  <si>
    <t>Weight,</t>
  </si>
  <si>
    <t>Laboratory TcosTheta</t>
  </si>
  <si>
    <t>MERCURY INJECTION CAPILLARY PRESSURE</t>
  </si>
  <si>
    <t>Gas:</t>
  </si>
  <si>
    <t>cumulative</t>
  </si>
  <si>
    <t>Oil:</t>
  </si>
  <si>
    <t>Sample</t>
  </si>
  <si>
    <t>incremental</t>
  </si>
  <si>
    <t>Estimated Height</t>
  </si>
  <si>
    <t>grams</t>
  </si>
  <si>
    <t>Funct.</t>
  </si>
  <si>
    <t>%BV</t>
  </si>
  <si>
    <t>Mercury IFT</t>
  </si>
  <si>
    <t>Grain Density, grams/cc:</t>
  </si>
  <si>
    <t>Reservoir Contact Angle</t>
  </si>
  <si>
    <t>MC 28</t>
  </si>
  <si>
    <t>fraction</t>
  </si>
  <si>
    <t>grams/cc</t>
  </si>
  <si>
    <t>Sb/Pc</t>
  </si>
  <si>
    <t>oil/water</t>
  </si>
  <si>
    <t>Laboratory IFT</t>
  </si>
  <si>
    <t>PSD HISTOGRAM</t>
  </si>
  <si>
    <t>Laboratory Contact Angle</t>
  </si>
  <si>
    <t>intrusion</t>
  </si>
  <si>
    <t>Saturation</t>
  </si>
  <si>
    <t>O-W</t>
  </si>
  <si>
    <t>cc</t>
  </si>
  <si>
    <t>Conformance Correction,</t>
  </si>
  <si>
    <t>Norm. Pore</t>
  </si>
  <si>
    <t xml:space="preserve"> </t>
  </si>
  <si>
    <t>Density,</t>
  </si>
  <si>
    <t>Sample Number:</t>
  </si>
  <si>
    <t>Oil-Water,</t>
  </si>
  <si>
    <t>Contribution</t>
  </si>
  <si>
    <t>Size Dist.</t>
  </si>
  <si>
    <t>Pore Throat</t>
  </si>
  <si>
    <t xml:space="preserve"> 1.0-Mercury </t>
  </si>
  <si>
    <t>Radius, µm</t>
  </si>
  <si>
    <t>Fluid Density Gradients</t>
  </si>
  <si>
    <t>psia</t>
  </si>
  <si>
    <t xml:space="preserve">Mercury </t>
  </si>
  <si>
    <t>Conversion Parameters</t>
  </si>
  <si>
    <t>air/water</t>
  </si>
  <si>
    <t>Porosity, fraction:</t>
  </si>
  <si>
    <t>Diameter,</t>
  </si>
  <si>
    <t>microns</t>
  </si>
  <si>
    <t>frequency</t>
  </si>
  <si>
    <t>Corrected</t>
  </si>
  <si>
    <t>Uncorrected</t>
  </si>
  <si>
    <t>Normalized</t>
  </si>
  <si>
    <t>%PV</t>
  </si>
  <si>
    <t>Reservoir TcosTheta</t>
  </si>
  <si>
    <t>Porosity,</t>
  </si>
  <si>
    <t>Mercury</t>
  </si>
  <si>
    <t>micron</t>
  </si>
  <si>
    <t>Injection Pressure,</t>
  </si>
  <si>
    <t>G-W</t>
  </si>
  <si>
    <t>air/Hg</t>
  </si>
  <si>
    <t>d Log</t>
  </si>
  <si>
    <t>Function</t>
  </si>
  <si>
    <t>Mercury Saturation</t>
  </si>
  <si>
    <t>ml</t>
  </si>
  <si>
    <t>Water:</t>
  </si>
  <si>
    <t>IFT * Cosine Contact Angle:</t>
  </si>
  <si>
    <t>Gas-Water,</t>
  </si>
  <si>
    <t>Permeability to Air (calc), mD:</t>
  </si>
  <si>
    <t>Pore Radius,</t>
  </si>
  <si>
    <t>Mercury Injection</t>
  </si>
  <si>
    <t>Pressure,</t>
  </si>
  <si>
    <t>Radius,</t>
  </si>
  <si>
    <t>d Sw/d Log</t>
  </si>
  <si>
    <t>Reservoir IFT</t>
  </si>
  <si>
    <t>&lt; 0.0018</t>
  </si>
  <si>
    <t>Mercury Contact Angle</t>
  </si>
  <si>
    <t>Grain</t>
  </si>
  <si>
    <t>Injection</t>
  </si>
  <si>
    <t>Other Laboratory Systems</t>
  </si>
  <si>
    <t>Permeability</t>
  </si>
  <si>
    <t>J</t>
  </si>
  <si>
    <t>Pore</t>
  </si>
  <si>
    <t>Cum. (mD)</t>
  </si>
  <si>
    <t>Incremental</t>
  </si>
  <si>
    <t>Shell Exploration &amp; Production Company</t>
  </si>
  <si>
    <t>Sample Depth, feet:</t>
  </si>
  <si>
    <t>Offshore</t>
  </si>
  <si>
    <t>HH-77445</t>
  </si>
  <si>
    <t>OCS-Y-2321 Burger J 001</t>
  </si>
  <si>
    <t xml:space="preserve">All Data Proprietary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</si>
</sst>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0.0000"/>
    <numFmt numFmtId="168" formatCode="???0.00"/>
    <numFmt numFmtId="169" formatCode="[&lt;1]0.?0;[&gt;10]0;0.0"/>
    <numFmt numFmtId="170" formatCode="[&lt;1]0.000;[&gt;10]0.0;0.00"/>
    <numFmt numFmtId="171" formatCode="[&lt;0.1]0.000;[&gt;0.1]0.00;0.0"/>
    <numFmt numFmtId="172" formatCode="[Blue]General"/>
    <numFmt numFmtId="173" formatCode="?????.0"/>
    <numFmt numFmtId="174" formatCode="[&lt;10]???0.00;[&gt;100]???0;???0.0"/>
    <numFmt numFmtId="175" formatCode="?????"/>
    <numFmt numFmtId="176" formatCode="?????.00"/>
    <numFmt numFmtId="177" formatCode="[&lt;100]????0.0;[&gt;100]?????;General"/>
    <numFmt numFmtId="178" formatCode="????0.00"/>
    <numFmt numFmtId="179" formatCode="??0."/>
    <numFmt numFmtId="180" formatCode="??????0.0000"/>
    <numFmt numFmtId="181" formatCode="????0.0?"/>
    <numFmt numFmtId="182" formatCode="????0.??"/>
    <numFmt numFmtId="183" formatCode="0.00??"/>
    <numFmt numFmtId="184" formatCode="0.00000"/>
    <numFmt numFmtId="185" formatCode="m\-dd\-yy"/>
    <numFmt numFmtId="186" formatCode="??0.000"/>
    <numFmt numFmtId="187" formatCode="???0.000"/>
    <numFmt numFmtId="188" formatCode="????0.000"/>
    <numFmt numFmtId="189" formatCode="??0.0000"/>
    <numFmt numFmtId="190" formatCode="0.0\ \ \ 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3">
    <xf numFmtId="0" fontId="0" fillId="0" borderId="0" xfId="0"/>
    <xf numFmtId="164" fontId="0" fillId="0" borderId="0" xfId="5" applyNumberFormat="1" applyFont="1" applyBorder="1" applyAlignment="1" applyProtection="1">
      <alignment horizontal="center"/>
    </xf>
    <xf numFmtId="0" fontId="0" fillId="0" borderId="0" xfId="5" applyFont="1" applyBorder="1" applyAlignment="1" applyProtection="1">
      <alignment horizontal="center"/>
    </xf>
    <xf numFmtId="178" fontId="0" fillId="0" borderId="0" xfId="5" applyNumberFormat="1" applyFont="1" applyAlignment="1" applyProtection="1">
      <alignment horizontal="center"/>
    </xf>
    <xf numFmtId="182" fontId="0" fillId="0" borderId="0" xfId="5" applyNumberFormat="1" applyFont="1" applyAlignment="1" applyProtection="1">
      <alignment horizontal="center"/>
    </xf>
    <xf numFmtId="0" fontId="0" fillId="0" borderId="0" xfId="0" applyFont="1" applyBorder="1"/>
    <xf numFmtId="189" fontId="0" fillId="0" borderId="0" xfId="5" applyNumberFormat="1" applyFont="1" applyAlignment="1" applyProtection="1">
      <alignment horizontal="center"/>
    </xf>
    <xf numFmtId="1" fontId="0" fillId="0" borderId="0" xfId="5" applyNumberFormat="1" applyFont="1" applyProtection="1"/>
    <xf numFmtId="0" fontId="0" fillId="0" borderId="6" xfId="5" applyFont="1" applyBorder="1" applyAlignment="1" applyProtection="1">
      <alignment horizontal="centerContinuous" vertical="center"/>
    </xf>
    <xf numFmtId="0" fontId="0" fillId="0" borderId="8" xfId="5" applyFont="1" applyBorder="1" applyAlignment="1" applyProtection="1">
      <alignment horizontal="centerContinuous" vertical="center"/>
    </xf>
    <xf numFmtId="164" fontId="0" fillId="0" borderId="9" xfId="5" applyNumberFormat="1" applyFont="1" applyBorder="1" applyAlignment="1" applyProtection="1">
      <alignment horizontal="center"/>
    </xf>
    <xf numFmtId="166" fontId="0" fillId="0" borderId="3" xfId="5" applyNumberFormat="1" applyFont="1" applyBorder="1" applyAlignment="1" applyProtection="1">
      <alignment horizontal="center"/>
    </xf>
    <xf numFmtId="188" fontId="0" fillId="0" borderId="0" xfId="5" applyNumberFormat="1" applyFont="1" applyAlignment="1" applyProtection="1">
      <alignment horizontal="center"/>
    </xf>
    <xf numFmtId="166" fontId="0" fillId="0" borderId="0" xfId="0" applyNumberFormat="1" applyFont="1"/>
    <xf numFmtId="0" fontId="0" fillId="0" borderId="6" xfId="5" applyFont="1" applyBorder="1"/>
    <xf numFmtId="0" fontId="2" fillId="0" borderId="0" xfId="5" applyFont="1" applyAlignment="1" applyProtection="1"/>
    <xf numFmtId="0" fontId="0" fillId="0" borderId="5" xfId="5" applyFont="1" applyBorder="1"/>
    <xf numFmtId="0" fontId="0" fillId="0" borderId="2" xfId="5" applyFont="1" applyBorder="1" applyAlignment="1" applyProtection="1">
      <alignment horizontal="center"/>
    </xf>
    <xf numFmtId="2" fontId="0" fillId="0" borderId="3" xfId="5" applyNumberFormat="1" applyFont="1" applyBorder="1" applyAlignment="1" applyProtection="1">
      <alignment horizontal="center"/>
    </xf>
    <xf numFmtId="0" fontId="0" fillId="0" borderId="6" xfId="5" applyFont="1" applyBorder="1" applyAlignment="1" applyProtection="1">
      <alignment horizontal="left"/>
    </xf>
    <xf numFmtId="165" fontId="0" fillId="0" borderId="0" xfId="5" applyNumberFormat="1" applyFont="1" applyProtection="1"/>
    <xf numFmtId="166" fontId="0" fillId="0" borderId="0" xfId="5" applyNumberFormat="1" applyFont="1" applyBorder="1" applyAlignment="1">
      <alignment horizontal="center"/>
    </xf>
    <xf numFmtId="168" fontId="0" fillId="0" borderId="0" xfId="5" applyNumberFormat="1" applyFont="1" applyAlignment="1" applyProtection="1">
      <alignment horizontal="center"/>
    </xf>
    <xf numFmtId="0" fontId="0" fillId="0" borderId="10" xfId="5" applyFont="1" applyBorder="1"/>
    <xf numFmtId="1" fontId="3" fillId="0" borderId="11" xfId="5" applyNumberFormat="1" applyFont="1" applyBorder="1" applyAlignment="1" applyProtection="1">
      <alignment horizontal="center"/>
      <protection locked="0"/>
    </xf>
    <xf numFmtId="186" fontId="0" fillId="0" borderId="7" xfId="5" applyNumberFormat="1" applyFont="1" applyBorder="1" applyAlignment="1" applyProtection="1">
      <alignment horizontal="centerContinuous"/>
    </xf>
    <xf numFmtId="0" fontId="0" fillId="0" borderId="0" xfId="5" applyFont="1" applyAlignment="1">
      <alignment horizontal="right"/>
    </xf>
    <xf numFmtId="0" fontId="0" fillId="0" borderId="0" xfId="5" applyFont="1" applyBorder="1"/>
    <xf numFmtId="170" fontId="0" fillId="0" borderId="0" xfId="5" applyNumberFormat="1" applyFont="1" applyBorder="1" applyAlignment="1" applyProtection="1">
      <alignment horizontal="center"/>
    </xf>
    <xf numFmtId="0" fontId="0" fillId="0" borderId="6" xfId="5" applyFont="1" applyBorder="1" applyProtection="1"/>
    <xf numFmtId="0" fontId="0" fillId="0" borderId="12" xfId="5" applyFont="1" applyBorder="1" applyAlignment="1">
      <alignment horizontal="center"/>
    </xf>
    <xf numFmtId="174" fontId="0" fillId="0" borderId="0" xfId="5" applyNumberFormat="1" applyFont="1" applyBorder="1" applyProtection="1"/>
    <xf numFmtId="166" fontId="0" fillId="0" borderId="0" xfId="5" applyNumberFormat="1" applyFont="1" applyBorder="1" applyAlignment="1" applyProtection="1">
      <alignment horizontal="center"/>
    </xf>
    <xf numFmtId="0" fontId="0" fillId="0" borderId="10" xfId="5" applyFont="1" applyBorder="1" applyProtection="1"/>
    <xf numFmtId="0" fontId="4" fillId="0" borderId="0" xfId="5" applyFont="1" applyBorder="1" applyAlignment="1">
      <alignment horizontal="centerContinuous"/>
    </xf>
    <xf numFmtId="0" fontId="0" fillId="0" borderId="0" xfId="0" applyFont="1" applyAlignment="1">
      <alignment horizontal="center"/>
    </xf>
    <xf numFmtId="186" fontId="0" fillId="0" borderId="0" xfId="5" applyNumberFormat="1" applyFont="1" applyAlignment="1" applyProtection="1">
      <alignment horizontal="center"/>
    </xf>
    <xf numFmtId="166" fontId="0" fillId="0" borderId="0" xfId="0" applyNumberFormat="1" applyFont="1" applyBorder="1"/>
    <xf numFmtId="166" fontId="0" fillId="0" borderId="0" xfId="0" applyNumberFormat="1" applyAlignment="1">
      <alignment horizontal="center"/>
    </xf>
    <xf numFmtId="166" fontId="3" fillId="0" borderId="0" xfId="0" applyNumberFormat="1" applyFont="1"/>
    <xf numFmtId="2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right"/>
    </xf>
    <xf numFmtId="0" fontId="0" fillId="0" borderId="0" xfId="5" applyFont="1" applyBorder="1" applyProtection="1"/>
    <xf numFmtId="180" fontId="0" fillId="0" borderId="0" xfId="0" applyNumberFormat="1" applyAlignment="1">
      <alignment horizontal="center"/>
    </xf>
    <xf numFmtId="2" fontId="0" fillId="0" borderId="2" xfId="5" applyNumberFormat="1" applyFont="1" applyBorder="1" applyAlignment="1" applyProtection="1">
      <alignment horizontal="centerContinuous"/>
    </xf>
    <xf numFmtId="0" fontId="0" fillId="0" borderId="12" xfId="5" applyFont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5" applyFont="1" applyAlignment="1">
      <alignment horizontal="centerContinuous"/>
    </xf>
    <xf numFmtId="0" fontId="0" fillId="0" borderId="0" xfId="5" applyFont="1" applyAlignment="1" applyProtection="1">
      <alignment horizontal="left"/>
    </xf>
    <xf numFmtId="169" fontId="0" fillId="0" borderId="0" xfId="5" applyNumberFormat="1" applyFont="1" applyAlignment="1" applyProtection="1">
      <alignment horizontal="center"/>
    </xf>
    <xf numFmtId="0" fontId="5" fillId="0" borderId="0" xfId="5" applyFont="1" applyProtection="1"/>
    <xf numFmtId="0" fontId="0" fillId="0" borderId="0" xfId="5" applyNumberFormat="1" applyFont="1" applyProtection="1"/>
    <xf numFmtId="0" fontId="0" fillId="0" borderId="4" xfId="5" applyNumberFormat="1" applyFont="1" applyBorder="1" applyAlignment="1" applyProtection="1">
      <alignment horizontal="center"/>
    </xf>
    <xf numFmtId="166" fontId="0" fillId="0" borderId="0" xfId="5" applyNumberFormat="1" applyFont="1" applyBorder="1"/>
    <xf numFmtId="0" fontId="6" fillId="2" borderId="0" xfId="0" applyFont="1" applyFill="1" applyBorder="1" applyAlignment="1">
      <alignment vertical="center"/>
    </xf>
    <xf numFmtId="0" fontId="0" fillId="0" borderId="0" xfId="5" applyFont="1" applyAlignment="1" applyProtection="1">
      <alignment horizontal="centerContinuous"/>
    </xf>
    <xf numFmtId="0" fontId="0" fillId="0" borderId="0" xfId="0" applyFont="1" applyAlignment="1">
      <alignment horizontal="right"/>
    </xf>
    <xf numFmtId="179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5" applyFont="1" applyAlignment="1"/>
    <xf numFmtId="0" fontId="4" fillId="0" borderId="0" xfId="5" applyFont="1" applyAlignment="1" applyProtection="1">
      <alignment horizontal="centerContinuous"/>
    </xf>
    <xf numFmtId="0" fontId="0" fillId="0" borderId="14" xfId="5" applyFont="1" applyBorder="1" applyAlignment="1" applyProtection="1">
      <alignment horizontal="center" vertical="center"/>
    </xf>
    <xf numFmtId="178" fontId="0" fillId="0" borderId="0" xfId="5" applyNumberFormat="1" applyFont="1" applyBorder="1" applyAlignment="1" applyProtection="1">
      <alignment horizontal="centerContinuous"/>
    </xf>
    <xf numFmtId="166" fontId="0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171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center"/>
    </xf>
    <xf numFmtId="0" fontId="0" fillId="0" borderId="0" xfId="0" applyFill="1" applyBorder="1" applyAlignment="1">
      <alignment vertical="center"/>
    </xf>
    <xf numFmtId="0" fontId="0" fillId="0" borderId="8" xfId="5" applyFont="1" applyBorder="1"/>
    <xf numFmtId="166" fontId="0" fillId="0" borderId="0" xfId="5" applyNumberFormat="1" applyFont="1" applyAlignment="1" applyProtection="1">
      <alignment horizontal="right"/>
    </xf>
    <xf numFmtId="185" fontId="0" fillId="0" borderId="0" xfId="4" applyNumberFormat="1" applyFont="1" applyFill="1"/>
    <xf numFmtId="167" fontId="0" fillId="0" borderId="0" xfId="0" applyNumberFormat="1" applyBorder="1" applyAlignment="1">
      <alignment horizontal="center"/>
    </xf>
    <xf numFmtId="0" fontId="0" fillId="0" borderId="14" xfId="5" applyFont="1" applyFill="1" applyBorder="1" applyAlignment="1" applyProtection="1">
      <alignment horizontal="center" vertical="center"/>
    </xf>
    <xf numFmtId="185" fontId="0" fillId="0" borderId="0" xfId="0" applyNumberFormat="1" applyAlignment="1">
      <alignment horizontal="left"/>
    </xf>
    <xf numFmtId="0" fontId="4" fillId="0" borderId="0" xfId="5" applyFont="1" applyAlignment="1" applyProtection="1">
      <alignment horizontal="center"/>
    </xf>
    <xf numFmtId="0" fontId="0" fillId="0" borderId="0" xfId="0" applyFont="1"/>
    <xf numFmtId="178" fontId="0" fillId="0" borderId="0" xfId="5" applyNumberFormat="1" applyFont="1" applyBorder="1" applyAlignment="1" applyProtection="1">
      <alignment horizontal="center"/>
    </xf>
    <xf numFmtId="2" fontId="0" fillId="0" borderId="0" xfId="5" applyNumberFormat="1" applyFont="1" applyAlignment="1" applyProtection="1">
      <alignment horizontal="right"/>
    </xf>
    <xf numFmtId="2" fontId="0" fillId="0" borderId="0" xfId="0" applyNumberFormat="1" applyFont="1" applyAlignment="1"/>
    <xf numFmtId="1" fontId="0" fillId="0" borderId="0" xfId="0" quotePrefix="1" applyNumberFormat="1" applyFont="1" applyAlignment="1">
      <alignment horizontal="right"/>
    </xf>
    <xf numFmtId="178" fontId="0" fillId="0" borderId="2" xfId="5" applyNumberFormat="1" applyFont="1" applyBorder="1" applyAlignment="1" applyProtection="1">
      <alignment horizontal="centerContinuous"/>
    </xf>
    <xf numFmtId="177" fontId="0" fillId="0" borderId="0" xfId="5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" fontId="0" fillId="0" borderId="0" xfId="5" applyNumberFormat="1" applyFont="1" applyBorder="1" applyProtection="1"/>
    <xf numFmtId="167" fontId="0" fillId="0" borderId="0" xfId="5" applyNumberFormat="1" applyFont="1" applyAlignment="1" applyProtection="1">
      <alignment horizontal="right"/>
    </xf>
    <xf numFmtId="167" fontId="0" fillId="0" borderId="0" xfId="0" applyNumberFormat="1" applyFill="1" applyBorder="1" applyAlignment="1"/>
    <xf numFmtId="0" fontId="0" fillId="0" borderId="8" xfId="5" applyFont="1" applyBorder="1" applyProtection="1"/>
    <xf numFmtId="0" fontId="0" fillId="0" borderId="0" xfId="5" applyNumberFormat="1" applyFont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166" fontId="0" fillId="0" borderId="0" xfId="5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" applyFont="1" applyBorder="1" applyAlignment="1" applyProtection="1">
      <alignment horizontal="centerContinuous" vertical="center"/>
    </xf>
    <xf numFmtId="172" fontId="0" fillId="0" borderId="11" xfId="5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/>
    <xf numFmtId="165" fontId="0" fillId="0" borderId="0" xfId="5" applyNumberFormat="1" applyFont="1" applyBorder="1" applyProtection="1"/>
    <xf numFmtId="0" fontId="0" fillId="0" borderId="1" xfId="5" applyFont="1" applyBorder="1" applyAlignment="1" applyProtection="1">
      <alignment horizontal="centerContinuous" vertical="center"/>
    </xf>
    <xf numFmtId="0" fontId="0" fillId="0" borderId="0" xfId="5" applyFont="1"/>
    <xf numFmtId="1" fontId="3" fillId="0" borderId="0" xfId="5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>
      <alignment horizontal="right"/>
    </xf>
    <xf numFmtId="2" fontId="0" fillId="0" borderId="7" xfId="5" applyNumberFormat="1" applyFont="1" applyBorder="1" applyAlignment="1" applyProtection="1">
      <alignment horizontal="centerContinuous"/>
    </xf>
    <xf numFmtId="0" fontId="0" fillId="0" borderId="4" xfId="5" applyFont="1" applyBorder="1" applyAlignment="1">
      <alignment horizontal="center"/>
    </xf>
    <xf numFmtId="0" fontId="0" fillId="0" borderId="5" xfId="5" applyFont="1" applyBorder="1" applyAlignment="1" applyProtection="1">
      <alignment horizontal="centerContinuous" vertical="center"/>
    </xf>
    <xf numFmtId="0" fontId="0" fillId="0" borderId="3" xfId="5" applyFont="1" applyBorder="1" applyAlignment="1" applyProtection="1">
      <alignment horizontal="center" vertical="center"/>
    </xf>
    <xf numFmtId="186" fontId="0" fillId="0" borderId="0" xfId="5" applyNumberFormat="1" applyFont="1" applyBorder="1" applyAlignment="1" applyProtection="1">
      <alignment horizontal="centerContinuous"/>
    </xf>
    <xf numFmtId="166" fontId="0" fillId="0" borderId="0" xfId="5" applyNumberFormat="1" applyFont="1" applyAlignment="1" applyProtection="1">
      <alignment horizontal="center"/>
    </xf>
    <xf numFmtId="190" fontId="0" fillId="0" borderId="0" xfId="0" quotePrefix="1" applyNumberFormat="1" applyFont="1" applyBorder="1" applyAlignment="1">
      <alignment horizontal="left"/>
    </xf>
    <xf numFmtId="176" fontId="0" fillId="0" borderId="0" xfId="5" applyNumberFormat="1" applyFont="1" applyBorder="1" applyAlignment="1" applyProtection="1">
      <alignment horizontal="center"/>
    </xf>
    <xf numFmtId="0" fontId="0" fillId="0" borderId="0" xfId="5" applyFont="1" applyFill="1"/>
    <xf numFmtId="167" fontId="0" fillId="0" borderId="7" xfId="5" applyNumberFormat="1" applyFont="1" applyBorder="1" applyAlignment="1" applyProtection="1">
      <alignment horizontal="centerContinuous"/>
    </xf>
    <xf numFmtId="187" fontId="0" fillId="0" borderId="0" xfId="5" applyNumberFormat="1" applyFont="1" applyAlignment="1" applyProtection="1">
      <alignment horizontal="center"/>
    </xf>
    <xf numFmtId="0" fontId="4" fillId="0" borderId="0" xfId="5" applyFont="1" applyAlignment="1">
      <alignment horizontal="centerContinuous"/>
    </xf>
    <xf numFmtId="0" fontId="0" fillId="0" borderId="15" xfId="5" applyFont="1" applyBorder="1" applyAlignment="1" applyProtection="1">
      <alignment horizontal="center" vertical="center"/>
    </xf>
    <xf numFmtId="166" fontId="3" fillId="0" borderId="11" xfId="5" applyNumberFormat="1" applyFont="1" applyBorder="1" applyProtection="1">
      <protection locked="0"/>
    </xf>
    <xf numFmtId="0" fontId="3" fillId="0" borderId="4" xfId="5" applyNumberFormat="1" applyFont="1" applyBorder="1" applyAlignment="1" applyProtection="1">
      <alignment horizontal="center"/>
      <protection locked="0"/>
    </xf>
    <xf numFmtId="1" fontId="3" fillId="0" borderId="9" xfId="5" applyNumberFormat="1" applyFont="1" applyBorder="1" applyAlignment="1" applyProtection="1">
      <alignment horizontal="center"/>
      <protection locked="0"/>
    </xf>
    <xf numFmtId="178" fontId="0" fillId="0" borderId="12" xfId="5" applyNumberFormat="1" applyFont="1" applyBorder="1" applyAlignment="1" applyProtection="1">
      <alignment horizontal="centerContinuous"/>
    </xf>
    <xf numFmtId="0" fontId="0" fillId="0" borderId="0" xfId="5" applyFont="1" applyProtection="1"/>
    <xf numFmtId="187" fontId="0" fillId="0" borderId="0" xfId="5" applyNumberFormat="1" applyFont="1" applyFill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" applyFont="1" applyBorder="1" applyAlignment="1" applyProtection="1">
      <alignment horizontal="centerContinuous" vertical="center"/>
    </xf>
    <xf numFmtId="166" fontId="3" fillId="0" borderId="1" xfId="5" applyNumberFormat="1" applyFont="1" applyBorder="1" applyProtection="1">
      <protection locked="0"/>
    </xf>
    <xf numFmtId="186" fontId="0" fillId="0" borderId="0" xfId="5" applyNumberFormat="1" applyFont="1" applyBorder="1" applyAlignment="1" applyProtection="1">
      <alignment horizontal="center"/>
    </xf>
    <xf numFmtId="0" fontId="0" fillId="0" borderId="15" xfId="5" applyFont="1" applyFill="1" applyBorder="1" applyAlignment="1" applyProtection="1">
      <alignment horizontal="center" vertical="center"/>
    </xf>
    <xf numFmtId="172" fontId="0" fillId="0" borderId="0" xfId="5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Font="1"/>
    <xf numFmtId="183" fontId="0" fillId="0" borderId="0" xfId="5" applyNumberFormat="1" applyFont="1" applyAlignment="1" applyProtection="1">
      <alignment horizontal="center"/>
    </xf>
    <xf numFmtId="184" fontId="0" fillId="0" borderId="0" xfId="0" applyNumberFormat="1" applyFont="1" applyAlignment="1">
      <alignment horizontal="right"/>
    </xf>
    <xf numFmtId="0" fontId="0" fillId="0" borderId="0" xfId="5" applyFont="1" applyFill="1" applyProtection="1"/>
    <xf numFmtId="0" fontId="0" fillId="0" borderId="14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5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left"/>
    </xf>
    <xf numFmtId="0" fontId="0" fillId="0" borderId="0" xfId="5" applyFont="1" applyBorder="1" applyAlignment="1">
      <alignment horizontal="centerContinuous"/>
    </xf>
    <xf numFmtId="164" fontId="0" fillId="0" borderId="11" xfId="5" applyNumberFormat="1" applyFont="1" applyBorder="1" applyAlignment="1" applyProtection="1">
      <alignment horizontal="center"/>
    </xf>
    <xf numFmtId="166" fontId="3" fillId="0" borderId="0" xfId="5" applyNumberFormat="1" applyFont="1" applyBorder="1" applyProtection="1">
      <protection locked="0"/>
    </xf>
    <xf numFmtId="0" fontId="0" fillId="0" borderId="0" xfId="5" applyNumberFormat="1" applyFont="1" applyBorder="1" applyProtection="1"/>
    <xf numFmtId="0" fontId="0" fillId="0" borderId="13" xfId="5" applyFont="1" applyBorder="1" applyAlignment="1" applyProtection="1">
      <alignment horizontal="center" vertical="center"/>
    </xf>
    <xf numFmtId="166" fontId="0" fillId="0" borderId="0" xfId="5" applyNumberFormat="1" applyFont="1"/>
    <xf numFmtId="179" fontId="0" fillId="0" borderId="0" xfId="0" applyNumberFormat="1" applyAlignment="1">
      <alignment horizontal="center"/>
    </xf>
    <xf numFmtId="175" fontId="0" fillId="0" borderId="0" xfId="5" applyNumberFormat="1" applyFont="1" applyBorder="1" applyAlignment="1" applyProtection="1">
      <alignment horizontal="center"/>
    </xf>
    <xf numFmtId="181" fontId="0" fillId="0" borderId="0" xfId="5" applyNumberFormat="1" applyFont="1" applyAlignment="1" applyProtection="1">
      <alignment horizontal="center"/>
    </xf>
    <xf numFmtId="188" fontId="0" fillId="0" borderId="0" xfId="5" applyNumberFormat="1" applyFont="1" applyAlignment="1" applyProtection="1">
      <alignment horizontal="left"/>
    </xf>
    <xf numFmtId="166" fontId="3" fillId="0" borderId="0" xfId="5" applyNumberFormat="1" applyFont="1" applyFill="1" applyBorder="1" applyProtection="1">
      <protection locked="0"/>
    </xf>
    <xf numFmtId="0" fontId="0" fillId="0" borderId="0" xfId="5" applyFont="1" applyBorder="1" applyAlignment="1">
      <alignment horizontal="center"/>
    </xf>
    <xf numFmtId="0" fontId="0" fillId="0" borderId="0" xfId="5" applyNumberFormat="1" applyFont="1" applyAlignment="1" applyProtection="1">
      <alignment horizontal="left"/>
    </xf>
    <xf numFmtId="0" fontId="0" fillId="0" borderId="13" xfId="5" applyFont="1" applyFill="1" applyBorder="1" applyAlignment="1" applyProtection="1">
      <alignment horizontal="center" vertical="center"/>
    </xf>
    <xf numFmtId="173" fontId="0" fillId="0" borderId="0" xfId="5" applyNumberFormat="1" applyFont="1" applyBorder="1" applyAlignment="1" applyProtection="1">
      <alignment horizontal="center"/>
    </xf>
    <xf numFmtId="0" fontId="0" fillId="0" borderId="15" xfId="0" applyFont="1" applyBorder="1"/>
    <xf numFmtId="0" fontId="0" fillId="0" borderId="0" xfId="5" applyFont="1" applyBorder="1" applyAlignment="1" applyProtection="1">
      <alignment horizontal="centerContinuous"/>
    </xf>
    <xf numFmtId="165" fontId="0" fillId="0" borderId="0" xfId="0" applyNumberFormat="1" applyBorder="1" applyAlignment="1">
      <alignment horizontal="center"/>
    </xf>
    <xf numFmtId="166" fontId="3" fillId="0" borderId="9" xfId="5" applyNumberFormat="1" applyFont="1" applyBorder="1" applyProtection="1">
      <protection locked="0"/>
    </xf>
    <xf numFmtId="174" fontId="0" fillId="0" borderId="0" xfId="5" applyNumberFormat="1" applyFont="1" applyBorder="1" applyAlignment="1" applyProtection="1">
      <alignment horizontal="center"/>
    </xf>
    <xf numFmtId="0" fontId="0" fillId="0" borderId="0" xfId="5" applyFont="1" applyBorder="1" applyAlignment="1"/>
    <xf numFmtId="14" fontId="0" fillId="0" borderId="0" xfId="0" applyNumberFormat="1" applyFont="1"/>
    <xf numFmtId="0" fontId="0" fillId="0" borderId="4" xfId="5" applyFont="1" applyBorder="1"/>
    <xf numFmtId="0" fontId="3" fillId="0" borderId="0" xfId="5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0" fontId="0" fillId="2" borderId="0" xfId="0" applyFill="1" applyBorder="1" applyAlignment="1">
      <alignment vertical="center"/>
    </xf>
    <xf numFmtId="166" fontId="0" fillId="0" borderId="0" xfId="0" applyNumberFormat="1" applyFont="1" applyBorder="1" applyAlignment="1">
      <alignment horizontal="center"/>
    </xf>
    <xf numFmtId="0" fontId="0" fillId="0" borderId="4" xfId="5" applyFont="1" applyBorder="1" applyAlignment="1" applyProtection="1">
      <alignment horizontal="center"/>
      <protection locked="0"/>
    </xf>
    <xf numFmtId="0" fontId="2" fillId="0" borderId="0" xfId="5" applyFont="1" applyAlignment="1" applyProtection="1">
      <alignment horizontal="center"/>
    </xf>
    <xf numFmtId="186" fontId="0" fillId="0" borderId="8" xfId="5" applyNumberFormat="1" applyFont="1" applyBorder="1" applyAlignment="1" applyProtection="1">
      <alignment horizontal="center"/>
    </xf>
    <xf numFmtId="186" fontId="0" fillId="0" borderId="1" xfId="5" applyNumberFormat="1" applyFont="1" applyBorder="1" applyAlignment="1" applyProtection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185" fontId="7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_Core Data H-3258" xfId="4"/>
    <cellStyle name="Normal_HG-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492957746478872"/>
          <c:y val="7.0234113712374549E-2"/>
          <c:w val="0.76760563380283331"/>
          <c:h val="0.81605351170568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1.2306664549978277E-3</c:v>
                </c:pt>
                <c:pt idx="32">
                  <c:v>2.8404452267916064E-3</c:v>
                </c:pt>
                <c:pt idx="33">
                  <c:v>6.6524060035558575E-3</c:v>
                </c:pt>
                <c:pt idx="34">
                  <c:v>8.0325228403223918E-3</c:v>
                </c:pt>
                <c:pt idx="35">
                  <c:v>1.03488330871044E-2</c:v>
                </c:pt>
                <c:pt idx="36">
                  <c:v>2.0642903373687821E-2</c:v>
                </c:pt>
                <c:pt idx="37">
                  <c:v>3.9695642343622599E-2</c:v>
                </c:pt>
                <c:pt idx="38">
                  <c:v>5.9645768716176474E-2</c:v>
                </c:pt>
                <c:pt idx="39">
                  <c:v>8.4309961308955364E-2</c:v>
                </c:pt>
                <c:pt idx="40">
                  <c:v>0.11489772463321289</c:v>
                </c:pt>
                <c:pt idx="41">
                  <c:v>0.1425522853674788</c:v>
                </c:pt>
                <c:pt idx="42">
                  <c:v>0.1685549292973155</c:v>
                </c:pt>
                <c:pt idx="43">
                  <c:v>0.19118414973061684</c:v>
                </c:pt>
                <c:pt idx="44">
                  <c:v>0.2132985740865839</c:v>
                </c:pt>
                <c:pt idx="45">
                  <c:v>0.23392715084500743</c:v>
                </c:pt>
                <c:pt idx="46">
                  <c:v>0.25311053970286274</c:v>
                </c:pt>
                <c:pt idx="47">
                  <c:v>0.27084712748861595</c:v>
                </c:pt>
                <c:pt idx="48">
                  <c:v>0.2879259300045649</c:v>
                </c:pt>
                <c:pt idx="49">
                  <c:v>0.30232043452388435</c:v>
                </c:pt>
                <c:pt idx="50">
                  <c:v>0.31758544916166681</c:v>
                </c:pt>
                <c:pt idx="51">
                  <c:v>0.33074955082404789</c:v>
                </c:pt>
                <c:pt idx="52">
                  <c:v>0.34498141655546638</c:v>
                </c:pt>
                <c:pt idx="53">
                  <c:v>0.35851662541385382</c:v>
                </c:pt>
                <c:pt idx="54">
                  <c:v>0.37121143021047748</c:v>
                </c:pt>
                <c:pt idx="55">
                  <c:v>0.38394697244728287</c:v>
                </c:pt>
                <c:pt idx="56">
                  <c:v>0.39689059437616137</c:v>
                </c:pt>
                <c:pt idx="57">
                  <c:v>0.41010966048550518</c:v>
                </c:pt>
                <c:pt idx="58">
                  <c:v>0.42306921977170669</c:v>
                </c:pt>
                <c:pt idx="59">
                  <c:v>0.43680935972230595</c:v>
                </c:pt>
                <c:pt idx="60">
                  <c:v>0.4504294641621408</c:v>
                </c:pt>
                <c:pt idx="61">
                  <c:v>0.46434258274709933</c:v>
                </c:pt>
                <c:pt idx="62">
                  <c:v>0.47859804354167651</c:v>
                </c:pt>
                <c:pt idx="63">
                  <c:v>0.49338192491051897</c:v>
                </c:pt>
                <c:pt idx="64">
                  <c:v>0.50880147360692962</c:v>
                </c:pt>
                <c:pt idx="65">
                  <c:v>0.52417721400650374</c:v>
                </c:pt>
                <c:pt idx="66">
                  <c:v>0.54013711685937038</c:v>
                </c:pt>
                <c:pt idx="67">
                  <c:v>0.55615684310960312</c:v>
                </c:pt>
                <c:pt idx="68">
                  <c:v>0.57305020864235856</c:v>
                </c:pt>
                <c:pt idx="69">
                  <c:v>0.58979146959168738</c:v>
                </c:pt>
                <c:pt idx="70">
                  <c:v>0.60662753838128658</c:v>
                </c:pt>
                <c:pt idx="71">
                  <c:v>0.62337618493522851</c:v>
                </c:pt>
                <c:pt idx="72">
                  <c:v>0.63979815453565225</c:v>
                </c:pt>
                <c:pt idx="73">
                  <c:v>0.65548253546484736</c:v>
                </c:pt>
                <c:pt idx="74">
                  <c:v>0.67234791344327949</c:v>
                </c:pt>
                <c:pt idx="75">
                  <c:v>0.68857991751873382</c:v>
                </c:pt>
                <c:pt idx="76">
                  <c:v>0.70546177705693403</c:v>
                </c:pt>
                <c:pt idx="77">
                  <c:v>0.72095856362895649</c:v>
                </c:pt>
                <c:pt idx="78">
                  <c:v>0.73721909946117925</c:v>
                </c:pt>
                <c:pt idx="79">
                  <c:v>0.7533446730869986</c:v>
                </c:pt>
                <c:pt idx="80">
                  <c:v>0.76705600917960681</c:v>
                </c:pt>
                <c:pt idx="81">
                  <c:v>0.78013428234206306</c:v>
                </c:pt>
                <c:pt idx="82">
                  <c:v>0.79459980528047813</c:v>
                </c:pt>
                <c:pt idx="83">
                  <c:v>0.80789373809763665</c:v>
                </c:pt>
                <c:pt idx="84">
                  <c:v>0.82277021162536546</c:v>
                </c:pt>
                <c:pt idx="85">
                  <c:v>0.83531967549752406</c:v>
                </c:pt>
                <c:pt idx="86">
                  <c:v>0.84686423068306282</c:v>
                </c:pt>
                <c:pt idx="87">
                  <c:v>0.8576282440758074</c:v>
                </c:pt>
                <c:pt idx="88">
                  <c:v>0.87001468044403274</c:v>
                </c:pt>
                <c:pt idx="89">
                  <c:v>0.87916684393737399</c:v>
                </c:pt>
                <c:pt idx="90">
                  <c:v>0.88889726140031722</c:v>
                </c:pt>
                <c:pt idx="91">
                  <c:v>0.89896220788063064</c:v>
                </c:pt>
                <c:pt idx="92">
                  <c:v>0.90724217034076848</c:v>
                </c:pt>
                <c:pt idx="93">
                  <c:v>0.91534581120866954</c:v>
                </c:pt>
                <c:pt idx="94">
                  <c:v>0.9227866134983469</c:v>
                </c:pt>
                <c:pt idx="95">
                  <c:v>0.93120021653037877</c:v>
                </c:pt>
                <c:pt idx="96">
                  <c:v>0.93782992394712517</c:v>
                </c:pt>
                <c:pt idx="97">
                  <c:v>0.94747155866829869</c:v>
                </c:pt>
                <c:pt idx="98">
                  <c:v>0.95041779296327189</c:v>
                </c:pt>
                <c:pt idx="99">
                  <c:v>0.9580926800475813</c:v>
                </c:pt>
                <c:pt idx="100">
                  <c:v>0.96285025330971785</c:v>
                </c:pt>
                <c:pt idx="101">
                  <c:v>0.96892052061282419</c:v>
                </c:pt>
                <c:pt idx="102">
                  <c:v>0.97224450914795579</c:v>
                </c:pt>
                <c:pt idx="103">
                  <c:v>0.97658102520393941</c:v>
                </c:pt>
                <c:pt idx="104">
                  <c:v>0.97897333915293072</c:v>
                </c:pt>
                <c:pt idx="105">
                  <c:v>0.98243081277354316</c:v>
                </c:pt>
                <c:pt idx="106">
                  <c:v>0.9847871316179464</c:v>
                </c:pt>
                <c:pt idx="107">
                  <c:v>0.98669044079834434</c:v>
                </c:pt>
                <c:pt idx="108">
                  <c:v>0.98936332997942678</c:v>
                </c:pt>
                <c:pt idx="109">
                  <c:v>0.99138721887303416</c:v>
                </c:pt>
                <c:pt idx="110">
                  <c:v>0.99372993265630793</c:v>
                </c:pt>
                <c:pt idx="111">
                  <c:v>0.99961058427887384</c:v>
                </c:pt>
                <c:pt idx="112">
                  <c:v>0.99961058427887384</c:v>
                </c:pt>
                <c:pt idx="113">
                  <c:v>0.99961058427887384</c:v>
                </c:pt>
                <c:pt idx="114">
                  <c:v>0.99961058427887384</c:v>
                </c:pt>
                <c:pt idx="115">
                  <c:v>0.99961058427887384</c:v>
                </c:pt>
                <c:pt idx="116">
                  <c:v>0.99961058427887384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Table!$A$18:$A$136</c:f>
              <c:numCache>
                <c:formatCode>????0.00</c:formatCode>
                <c:ptCount val="119"/>
                <c:pt idx="0">
                  <c:v>1.4870243072509766</c:v>
                </c:pt>
                <c:pt idx="1">
                  <c:v>1.5743272304534912</c:v>
                </c:pt>
                <c:pt idx="2">
                  <c:v>1.7827692031860352</c:v>
                </c:pt>
                <c:pt idx="3">
                  <c:v>1.9782832860946655</c:v>
                </c:pt>
                <c:pt idx="4">
                  <c:v>2.1413979530334473</c:v>
                </c:pt>
                <c:pt idx="5">
                  <c:v>2.3331613540649414</c:v>
                </c:pt>
                <c:pt idx="6">
                  <c:v>2.5605959892272949</c:v>
                </c:pt>
                <c:pt idx="7">
                  <c:v>2.8037517070770264</c:v>
                </c:pt>
                <c:pt idx="8">
                  <c:v>3.0767531394958496</c:v>
                </c:pt>
                <c:pt idx="9">
                  <c:v>3.3686678409576416</c:v>
                </c:pt>
                <c:pt idx="10">
                  <c:v>3.6739091873168945</c:v>
                </c:pt>
                <c:pt idx="11">
                  <c:v>4.0173754692077637</c:v>
                </c:pt>
                <c:pt idx="12">
                  <c:v>4.3984284400939941</c:v>
                </c:pt>
                <c:pt idx="13">
                  <c:v>4.8054170608520508</c:v>
                </c:pt>
                <c:pt idx="14">
                  <c:v>5.2477574348449707</c:v>
                </c:pt>
                <c:pt idx="15">
                  <c:v>5.7544183731079102</c:v>
                </c:pt>
                <c:pt idx="16">
                  <c:v>6.2851791381835938</c:v>
                </c:pt>
                <c:pt idx="17">
                  <c:v>6.876349925994873</c:v>
                </c:pt>
                <c:pt idx="18">
                  <c:v>7.5282497406005859</c:v>
                </c:pt>
                <c:pt idx="19">
                  <c:v>8.2390432357788086</c:v>
                </c:pt>
                <c:pt idx="20">
                  <c:v>9.0206203460693359</c:v>
                </c:pt>
                <c:pt idx="21">
                  <c:v>9.8639650344848633</c:v>
                </c:pt>
                <c:pt idx="22">
                  <c:v>10.769554138183594</c:v>
                </c:pt>
                <c:pt idx="23">
                  <c:v>11.870817184448242</c:v>
                </c:pt>
                <c:pt idx="24">
                  <c:v>12.87009334564209</c:v>
                </c:pt>
                <c:pt idx="25">
                  <c:v>14.164556503295898</c:v>
                </c:pt>
                <c:pt idx="26">
                  <c:v>15.458779335021973</c:v>
                </c:pt>
                <c:pt idx="27">
                  <c:v>16.856185913085938</c:v>
                </c:pt>
                <c:pt idx="28">
                  <c:v>18.486534118652344</c:v>
                </c:pt>
                <c:pt idx="29">
                  <c:v>20.286380767822266</c:v>
                </c:pt>
                <c:pt idx="30">
                  <c:v>22.182947158813477</c:v>
                </c:pt>
                <c:pt idx="31">
                  <c:v>24.289314270019531</c:v>
                </c:pt>
                <c:pt idx="32">
                  <c:v>26.567571640014648</c:v>
                </c:pt>
                <c:pt idx="33">
                  <c:v>28.964254379272461</c:v>
                </c:pt>
                <c:pt idx="34">
                  <c:v>31.386968612670898</c:v>
                </c:pt>
                <c:pt idx="35">
                  <c:v>33.581302642822266</c:v>
                </c:pt>
                <c:pt idx="36">
                  <c:v>36.879051208496094</c:v>
                </c:pt>
                <c:pt idx="37">
                  <c:v>40.205131530761719</c:v>
                </c:pt>
                <c:pt idx="38">
                  <c:v>44.482402801513672</c:v>
                </c:pt>
                <c:pt idx="39">
                  <c:v>48.949356079101563</c:v>
                </c:pt>
                <c:pt idx="40">
                  <c:v>53.128108978271484</c:v>
                </c:pt>
                <c:pt idx="41">
                  <c:v>58.460891723632813</c:v>
                </c:pt>
                <c:pt idx="42">
                  <c:v>64.252731323242188</c:v>
                </c:pt>
                <c:pt idx="43">
                  <c:v>70.241836547851562</c:v>
                </c:pt>
                <c:pt idx="44">
                  <c:v>77.124176025390625</c:v>
                </c:pt>
                <c:pt idx="45">
                  <c:v>84.598602294921875</c:v>
                </c:pt>
                <c:pt idx="46">
                  <c:v>92.728195190429688</c:v>
                </c:pt>
                <c:pt idx="47">
                  <c:v>100.87532806396484</c:v>
                </c:pt>
                <c:pt idx="48">
                  <c:v>111.07353973388672</c:v>
                </c:pt>
                <c:pt idx="49">
                  <c:v>120.85918426513672</c:v>
                </c:pt>
                <c:pt idx="50">
                  <c:v>133.18586730957031</c:v>
                </c:pt>
                <c:pt idx="51">
                  <c:v>144.69819641113281</c:v>
                </c:pt>
                <c:pt idx="52">
                  <c:v>159.05105590820312</c:v>
                </c:pt>
                <c:pt idx="53">
                  <c:v>173.74186706542969</c:v>
                </c:pt>
                <c:pt idx="54">
                  <c:v>189.63389587402344</c:v>
                </c:pt>
                <c:pt idx="55">
                  <c:v>207.82203674316406</c:v>
                </c:pt>
                <c:pt idx="56">
                  <c:v>227.95365905761719</c:v>
                </c:pt>
                <c:pt idx="57">
                  <c:v>249.810791015625</c:v>
                </c:pt>
                <c:pt idx="58">
                  <c:v>272.8538818359375</c:v>
                </c:pt>
                <c:pt idx="59">
                  <c:v>298.9329833984375</c:v>
                </c:pt>
                <c:pt idx="60">
                  <c:v>326.67709350585937</c:v>
                </c:pt>
                <c:pt idx="61">
                  <c:v>357.84454345703125</c:v>
                </c:pt>
                <c:pt idx="62">
                  <c:v>392.56243896484375</c:v>
                </c:pt>
                <c:pt idx="63">
                  <c:v>429.00637817382812</c:v>
                </c:pt>
                <c:pt idx="64">
                  <c:v>468.783935546875</c:v>
                </c:pt>
                <c:pt idx="65">
                  <c:v>512.5089111328125</c:v>
                </c:pt>
                <c:pt idx="66">
                  <c:v>561.3968505859375</c:v>
                </c:pt>
                <c:pt idx="67">
                  <c:v>613.73602294921875</c:v>
                </c:pt>
                <c:pt idx="68">
                  <c:v>671.65228271484375</c:v>
                </c:pt>
                <c:pt idx="69">
                  <c:v>734.7198486328125</c:v>
                </c:pt>
                <c:pt idx="70">
                  <c:v>804.52154541015625</c:v>
                </c:pt>
                <c:pt idx="71">
                  <c:v>879.3897705078125</c:v>
                </c:pt>
                <c:pt idx="72">
                  <c:v>962.7998046875</c:v>
                </c:pt>
                <c:pt idx="73">
                  <c:v>1048.1038818359375</c:v>
                </c:pt>
                <c:pt idx="74">
                  <c:v>1148.9488525390625</c:v>
                </c:pt>
                <c:pt idx="75">
                  <c:v>1258.171630859375</c:v>
                </c:pt>
                <c:pt idx="76">
                  <c:v>1378.37353515625</c:v>
                </c:pt>
                <c:pt idx="77">
                  <c:v>1508.4302978515625</c:v>
                </c:pt>
                <c:pt idx="78">
                  <c:v>1648.127197265625</c:v>
                </c:pt>
                <c:pt idx="79">
                  <c:v>1808.2908935546875</c:v>
                </c:pt>
                <c:pt idx="80">
                  <c:v>1979.2130126953125</c:v>
                </c:pt>
                <c:pt idx="81">
                  <c:v>2156.416015625</c:v>
                </c:pt>
                <c:pt idx="82">
                  <c:v>2366.50341796875</c:v>
                </c:pt>
                <c:pt idx="83">
                  <c:v>2589.161865234375</c:v>
                </c:pt>
                <c:pt idx="84">
                  <c:v>2829.07861328125</c:v>
                </c:pt>
                <c:pt idx="85">
                  <c:v>3096.498046875</c:v>
                </c:pt>
                <c:pt idx="86">
                  <c:v>3388.330078125</c:v>
                </c:pt>
                <c:pt idx="87">
                  <c:v>3706.4755859375</c:v>
                </c:pt>
                <c:pt idx="88">
                  <c:v>4060.0205078125</c:v>
                </c:pt>
                <c:pt idx="89">
                  <c:v>4435.33740234375</c:v>
                </c:pt>
                <c:pt idx="90">
                  <c:v>4845.685546875</c:v>
                </c:pt>
                <c:pt idx="91">
                  <c:v>5304.478515625</c:v>
                </c:pt>
                <c:pt idx="92">
                  <c:v>5807.2060546875</c:v>
                </c:pt>
                <c:pt idx="93">
                  <c:v>6354.52783203125</c:v>
                </c:pt>
                <c:pt idx="94">
                  <c:v>6945.37841796875</c:v>
                </c:pt>
                <c:pt idx="95">
                  <c:v>7603.33056640625</c:v>
                </c:pt>
                <c:pt idx="96">
                  <c:v>8314.1689453125</c:v>
                </c:pt>
                <c:pt idx="97">
                  <c:v>9093.5166015625</c:v>
                </c:pt>
                <c:pt idx="98">
                  <c:v>9954.7080078125</c:v>
                </c:pt>
                <c:pt idx="99">
                  <c:v>10894.3603515625</c:v>
                </c:pt>
                <c:pt idx="100">
                  <c:v>11895.2158203125</c:v>
                </c:pt>
                <c:pt idx="101">
                  <c:v>12994.140625</c:v>
                </c:pt>
                <c:pt idx="102">
                  <c:v>14294.3447265625</c:v>
                </c:pt>
                <c:pt idx="103">
                  <c:v>15595.3828125</c:v>
                </c:pt>
                <c:pt idx="104">
                  <c:v>17095.267578125</c:v>
                </c:pt>
                <c:pt idx="105">
                  <c:v>18694.75</c:v>
                </c:pt>
                <c:pt idx="106">
                  <c:v>20394.47265625</c:v>
                </c:pt>
                <c:pt idx="107">
                  <c:v>22294.89453125</c:v>
                </c:pt>
                <c:pt idx="108">
                  <c:v>24395.58984375</c:v>
                </c:pt>
                <c:pt idx="109">
                  <c:v>26696.34765625</c:v>
                </c:pt>
                <c:pt idx="110">
                  <c:v>29296.837890625</c:v>
                </c:pt>
                <c:pt idx="111">
                  <c:v>31996.814453125</c:v>
                </c:pt>
                <c:pt idx="112">
                  <c:v>34996.8203125</c:v>
                </c:pt>
                <c:pt idx="113">
                  <c:v>38297.98046875</c:v>
                </c:pt>
                <c:pt idx="114">
                  <c:v>41893.5078125</c:v>
                </c:pt>
                <c:pt idx="115">
                  <c:v>45791.8828125</c:v>
                </c:pt>
                <c:pt idx="116">
                  <c:v>50085.94921875</c:v>
                </c:pt>
                <c:pt idx="117">
                  <c:v>54781.4296875</c:v>
                </c:pt>
                <c:pt idx="118">
                  <c:v>59481.2109375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94752"/>
        <c:axId val="101225984"/>
      </c:scatterChart>
      <c:valAx>
        <c:axId val="10119475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7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39370372327620123"/>
              <c:y val="0.9364548771026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1225984"/>
        <c:crossesAt val="1.0000000000000041E-3"/>
        <c:crossBetween val="midCat"/>
        <c:majorUnit val="0.2"/>
        <c:minorUnit val="0.1"/>
      </c:valAx>
      <c:valAx>
        <c:axId val="101225984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33779264214047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1194752"/>
        <c:crosses val="max"/>
        <c:crossBetween val="midCat"/>
        <c:majorUnit val="10"/>
        <c:minorUnit val="1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dk1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041119369915644"/>
          <c:y val="5.3511705685618735E-2"/>
          <c:w val="0.71747821581027194"/>
          <c:h val="0.810407043601155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0066"/>
              </a:solidFill>
            </a:ln>
          </c:spPr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0.99876933354500219</c:v>
                </c:pt>
                <c:pt idx="32">
                  <c:v>0.99715955477320839</c:v>
                </c:pt>
                <c:pt idx="33">
                  <c:v>0.99334759399644412</c:v>
                </c:pt>
                <c:pt idx="34">
                  <c:v>0.99196747715967759</c:v>
                </c:pt>
                <c:pt idx="35">
                  <c:v>0.98965116691289556</c:v>
                </c:pt>
                <c:pt idx="36">
                  <c:v>0.97935709662631221</c:v>
                </c:pt>
                <c:pt idx="37">
                  <c:v>0.96030435765637745</c:v>
                </c:pt>
                <c:pt idx="38">
                  <c:v>0.94035423128382356</c:v>
                </c:pt>
                <c:pt idx="39">
                  <c:v>0.91569003869104459</c:v>
                </c:pt>
                <c:pt idx="40">
                  <c:v>0.88510227536678709</c:v>
                </c:pt>
                <c:pt idx="41">
                  <c:v>0.85744771463252123</c:v>
                </c:pt>
                <c:pt idx="42">
                  <c:v>0.83144507070268447</c:v>
                </c:pt>
                <c:pt idx="43">
                  <c:v>0.80881585026938319</c:v>
                </c:pt>
                <c:pt idx="44">
                  <c:v>0.78670142591341607</c:v>
                </c:pt>
                <c:pt idx="45">
                  <c:v>0.76607284915499263</c:v>
                </c:pt>
                <c:pt idx="46">
                  <c:v>0.74688946029713721</c:v>
                </c:pt>
                <c:pt idx="47">
                  <c:v>0.72915287251138405</c:v>
                </c:pt>
                <c:pt idx="48">
                  <c:v>0.7120740699954351</c:v>
                </c:pt>
                <c:pt idx="49">
                  <c:v>0.69767956547611565</c:v>
                </c:pt>
                <c:pt idx="50">
                  <c:v>0.68241455083833324</c:v>
                </c:pt>
                <c:pt idx="51">
                  <c:v>0.66925044917595211</c:v>
                </c:pt>
                <c:pt idx="52">
                  <c:v>0.65501858344453368</c:v>
                </c:pt>
                <c:pt idx="53">
                  <c:v>0.64148337458614613</c:v>
                </c:pt>
                <c:pt idx="54">
                  <c:v>0.62878856978952258</c:v>
                </c:pt>
                <c:pt idx="55">
                  <c:v>0.61605302755271718</c:v>
                </c:pt>
                <c:pt idx="56">
                  <c:v>0.60310940562383863</c:v>
                </c:pt>
                <c:pt idx="57">
                  <c:v>0.58989033951449477</c:v>
                </c:pt>
                <c:pt idx="58">
                  <c:v>0.57693078022829325</c:v>
                </c:pt>
                <c:pt idx="59">
                  <c:v>0.56319064027769405</c:v>
                </c:pt>
                <c:pt idx="60">
                  <c:v>0.5495705358378592</c:v>
                </c:pt>
                <c:pt idx="61">
                  <c:v>0.53565741725290072</c:v>
                </c:pt>
                <c:pt idx="62">
                  <c:v>0.52140195645832343</c:v>
                </c:pt>
                <c:pt idx="63">
                  <c:v>0.50661807508948109</c:v>
                </c:pt>
                <c:pt idx="64">
                  <c:v>0.49119852639307038</c:v>
                </c:pt>
                <c:pt idx="65">
                  <c:v>0.47582278599349626</c:v>
                </c:pt>
                <c:pt idx="66">
                  <c:v>0.45986288314062962</c:v>
                </c:pt>
                <c:pt idx="67">
                  <c:v>0.44384315689039688</c:v>
                </c:pt>
                <c:pt idx="68">
                  <c:v>0.42694979135764144</c:v>
                </c:pt>
                <c:pt idx="69">
                  <c:v>0.41020853040831262</c:v>
                </c:pt>
                <c:pt idx="70">
                  <c:v>0.39337246161871342</c:v>
                </c:pt>
                <c:pt idx="71">
                  <c:v>0.37662381506477149</c:v>
                </c:pt>
                <c:pt idx="72">
                  <c:v>0.36020184546434775</c:v>
                </c:pt>
                <c:pt idx="73">
                  <c:v>0.34451746453515264</c:v>
                </c:pt>
                <c:pt idx="74">
                  <c:v>0.32765208655672051</c:v>
                </c:pt>
                <c:pt idx="75">
                  <c:v>0.31142008248126618</c:v>
                </c:pt>
                <c:pt idx="76">
                  <c:v>0.29453822294306597</c:v>
                </c:pt>
                <c:pt idx="77">
                  <c:v>0.27904143637104351</c:v>
                </c:pt>
                <c:pt idx="78">
                  <c:v>0.26278090053882075</c:v>
                </c:pt>
                <c:pt idx="79">
                  <c:v>0.2466553269130014</c:v>
                </c:pt>
                <c:pt idx="80">
                  <c:v>0.23294399082039319</c:v>
                </c:pt>
                <c:pt idx="81">
                  <c:v>0.21986571765793694</c:v>
                </c:pt>
                <c:pt idx="82">
                  <c:v>0.20540019471952187</c:v>
                </c:pt>
                <c:pt idx="83">
                  <c:v>0.19210626190236335</c:v>
                </c:pt>
                <c:pt idx="84">
                  <c:v>0.17722978837463454</c:v>
                </c:pt>
                <c:pt idx="85">
                  <c:v>0.16468032450247594</c:v>
                </c:pt>
                <c:pt idx="86">
                  <c:v>0.15313576931693718</c:v>
                </c:pt>
                <c:pt idx="87">
                  <c:v>0.1423717559241926</c:v>
                </c:pt>
                <c:pt idx="88">
                  <c:v>0.12998531955596726</c:v>
                </c:pt>
                <c:pt idx="89">
                  <c:v>0.12083315606262601</c:v>
                </c:pt>
                <c:pt idx="90">
                  <c:v>0.11110273859968278</c:v>
                </c:pt>
                <c:pt idx="91">
                  <c:v>0.10103779211936936</c:v>
                </c:pt>
                <c:pt idx="92">
                  <c:v>9.2757829659231517E-2</c:v>
                </c:pt>
                <c:pt idx="93">
                  <c:v>8.4654188791330465E-2</c:v>
                </c:pt>
                <c:pt idx="94">
                  <c:v>7.7213386501653103E-2</c:v>
                </c:pt>
                <c:pt idx="95">
                  <c:v>6.8799783469621234E-2</c:v>
                </c:pt>
                <c:pt idx="96">
                  <c:v>6.2170076052874834E-2</c:v>
                </c:pt>
                <c:pt idx="97">
                  <c:v>5.2528441331701314E-2</c:v>
                </c:pt>
                <c:pt idx="98">
                  <c:v>4.958220703672811E-2</c:v>
                </c:pt>
                <c:pt idx="99">
                  <c:v>4.1907319952418698E-2</c:v>
                </c:pt>
                <c:pt idx="100">
                  <c:v>3.7149746690282148E-2</c:v>
                </c:pt>
                <c:pt idx="101">
                  <c:v>3.1079479387175812E-2</c:v>
                </c:pt>
                <c:pt idx="102">
                  <c:v>2.7755490852044207E-2</c:v>
                </c:pt>
                <c:pt idx="103">
                  <c:v>2.3418974796060588E-2</c:v>
                </c:pt>
                <c:pt idx="104">
                  <c:v>2.1026660847069278E-2</c:v>
                </c:pt>
                <c:pt idx="105">
                  <c:v>1.7569187226456839E-2</c:v>
                </c:pt>
                <c:pt idx="106">
                  <c:v>1.5212868382053601E-2</c:v>
                </c:pt>
                <c:pt idx="107">
                  <c:v>1.3309559201655663E-2</c:v>
                </c:pt>
                <c:pt idx="108">
                  <c:v>1.0636670020573225E-2</c:v>
                </c:pt>
                <c:pt idx="109">
                  <c:v>8.6127811269658405E-3</c:v>
                </c:pt>
                <c:pt idx="110">
                  <c:v>6.2700673436920651E-3</c:v>
                </c:pt>
                <c:pt idx="111">
                  <c:v>3.8941572112616285E-4</c:v>
                </c:pt>
                <c:pt idx="112">
                  <c:v>3.8941572112616285E-4</c:v>
                </c:pt>
                <c:pt idx="113">
                  <c:v>3.8941572112616285E-4</c:v>
                </c:pt>
                <c:pt idx="114">
                  <c:v>3.8941572112616285E-4</c:v>
                </c:pt>
                <c:pt idx="115">
                  <c:v>3.8941572112616285E-4</c:v>
                </c:pt>
                <c:pt idx="116">
                  <c:v>3.8941572112616285E-4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Table!$L$18:$L$136</c:f>
              <c:numCache>
                <c:formatCode>????0.00</c:formatCode>
                <c:ptCount val="119"/>
                <c:pt idx="0">
                  <c:v>0.28016920805562784</c:v>
                </c:pt>
                <c:pt idx="1">
                  <c:v>0.29661789065975258</c:v>
                </c:pt>
                <c:pt idx="2">
                  <c:v>0.33589029672686682</c:v>
                </c:pt>
                <c:pt idx="3">
                  <c:v>0.37272696812835737</c:v>
                </c:pt>
                <c:pt idx="4">
                  <c:v>0.40345928826304289</c:v>
                </c:pt>
                <c:pt idx="5">
                  <c:v>0.43958929631944765</c:v>
                </c:pt>
                <c:pt idx="6">
                  <c:v>0.48244009661043624</c:v>
                </c:pt>
                <c:pt idx="7">
                  <c:v>0.52825289507779782</c:v>
                </c:pt>
                <c:pt idx="8">
                  <c:v>0.57968890371993798</c:v>
                </c:pt>
                <c:pt idx="9">
                  <c:v>0.63468834813355357</c:v>
                </c:pt>
                <c:pt idx="10">
                  <c:v>0.69219865637686839</c:v>
                </c:pt>
                <c:pt idx="11">
                  <c:v>0.75691089794679356</c:v>
                </c:pt>
                <c:pt idx="12">
                  <c:v>0.82870482126053058</c:v>
                </c:pt>
                <c:pt idx="13">
                  <c:v>0.90538526219846871</c:v>
                </c:pt>
                <c:pt idx="14">
                  <c:v>0.98872630219917534</c:v>
                </c:pt>
                <c:pt idx="15">
                  <c:v>1.0841859346568785</c:v>
                </c:pt>
                <c:pt idx="16">
                  <c:v>1.1841861986022317</c:v>
                </c:pt>
                <c:pt idx="17">
                  <c:v>1.2955682726134492</c:v>
                </c:pt>
                <c:pt idx="18">
                  <c:v>1.4183922600217918</c:v>
                </c:pt>
                <c:pt idx="19">
                  <c:v>1.5523123645312626</c:v>
                </c:pt>
                <c:pt idx="20">
                  <c:v>1.6995687603795016</c:v>
                </c:pt>
                <c:pt idx="21">
                  <c:v>1.8584627423535431</c:v>
                </c:pt>
                <c:pt idx="22">
                  <c:v>2.0290841510083362</c:v>
                </c:pt>
                <c:pt idx="23">
                  <c:v>2.236572350110666</c:v>
                </c:pt>
                <c:pt idx="24">
                  <c:v>2.4248452716395108</c:v>
                </c:pt>
                <c:pt idx="25">
                  <c:v>2.6687341683903054</c:v>
                </c:pt>
                <c:pt idx="26">
                  <c:v>2.9125777855014054</c:v>
                </c:pt>
                <c:pt idx="27">
                  <c:v>3.1758621799789113</c:v>
                </c:pt>
                <c:pt idx="28">
                  <c:v>3.4830349433165053</c:v>
                </c:pt>
                <c:pt idx="29">
                  <c:v>3.822142789678296</c:v>
                </c:pt>
                <c:pt idx="30">
                  <c:v>4.1794735348436109</c:v>
                </c:pt>
                <c:pt idx="31">
                  <c:v>4.5763326867373664</c:v>
                </c:pt>
                <c:pt idx="32">
                  <c:v>5.0055775618789387</c:v>
                </c:pt>
                <c:pt idx="33">
                  <c:v>5.4571348778852897</c:v>
                </c:pt>
                <c:pt idx="34">
                  <c:v>5.9135967694673868</c:v>
                </c:pt>
                <c:pt idx="35">
                  <c:v>6.3270297069380321</c:v>
                </c:pt>
                <c:pt idx="36">
                  <c:v>6.9483562040949343</c:v>
                </c:pt>
                <c:pt idx="37">
                  <c:v>7.5750206676646545</c:v>
                </c:pt>
                <c:pt idx="38">
                  <c:v>8.3808983515211075</c:v>
                </c:pt>
                <c:pt idx="39">
                  <c:v>9.2225138894116157</c:v>
                </c:pt>
                <c:pt idx="40">
                  <c:v>10.009829795891278</c:v>
                </c:pt>
                <c:pt idx="41">
                  <c:v>11.014575657283867</c:v>
                </c:pt>
                <c:pt idx="42">
                  <c:v>12.10581209901199</c:v>
                </c:pt>
                <c:pt idx="43">
                  <c:v>13.234215218960069</c:v>
                </c:pt>
                <c:pt idx="44">
                  <c:v>14.530911978784225</c:v>
                </c:pt>
                <c:pt idx="45">
                  <c:v>15.939163396325656</c:v>
                </c:pt>
                <c:pt idx="46">
                  <c:v>17.470854298917381</c:v>
                </c:pt>
                <c:pt idx="47">
                  <c:v>19.005849896482328</c:v>
                </c:pt>
                <c:pt idx="48">
                  <c:v>20.927287813275868</c:v>
                </c:pt>
                <c:pt idx="49">
                  <c:v>22.770994244479127</c:v>
                </c:pt>
                <c:pt idx="50">
                  <c:v>25.093455961931614</c:v>
                </c:pt>
                <c:pt idx="51">
                  <c:v>27.262485823469813</c:v>
                </c:pt>
                <c:pt idx="52">
                  <c:v>29.966698027009262</c:v>
                </c:pt>
                <c:pt idx="53">
                  <c:v>32.734583466100659</c:v>
                </c:pt>
                <c:pt idx="54">
                  <c:v>35.72878948142268</c:v>
                </c:pt>
                <c:pt idx="55">
                  <c:v>39.155604361625763</c:v>
                </c:pt>
                <c:pt idx="56">
                  <c:v>42.948589219514425</c:v>
                </c:pt>
                <c:pt idx="57">
                  <c:v>47.066676140610639</c:v>
                </c:pt>
                <c:pt idx="58">
                  <c:v>51.408208740179127</c:v>
                </c:pt>
                <c:pt idx="59">
                  <c:v>56.321753996931093</c:v>
                </c:pt>
                <c:pt idx="60">
                  <c:v>61.549002347278744</c:v>
                </c:pt>
                <c:pt idx="61">
                  <c:v>67.421239759507841</c:v>
                </c:pt>
                <c:pt idx="62">
                  <c:v>73.962414131945437</c:v>
                </c:pt>
                <c:pt idx="63">
                  <c:v>80.828791189012136</c:v>
                </c:pt>
                <c:pt idx="64">
                  <c:v>88.323252909141175</c:v>
                </c:pt>
                <c:pt idx="65">
                  <c:v>96.561444929559954</c:v>
                </c:pt>
                <c:pt idx="66">
                  <c:v>105.7723873554942</c:v>
                </c:pt>
                <c:pt idx="67">
                  <c:v>115.63357415641218</c:v>
                </c:pt>
                <c:pt idx="68">
                  <c:v>126.54553608800724</c:v>
                </c:pt>
                <c:pt idx="69">
                  <c:v>138.42805200323039</c:v>
                </c:pt>
                <c:pt idx="70">
                  <c:v>151.57934079635083</c:v>
                </c:pt>
                <c:pt idx="71">
                  <c:v>165.68521064115399</c:v>
                </c:pt>
                <c:pt idx="72">
                  <c:v>181.40043675149067</c:v>
                </c:pt>
                <c:pt idx="73">
                  <c:v>197.47251817077591</c:v>
                </c:pt>
                <c:pt idx="74">
                  <c:v>216.47264845816801</c:v>
                </c:pt>
                <c:pt idx="75">
                  <c:v>237.05123560998692</c:v>
                </c:pt>
                <c:pt idx="76">
                  <c:v>259.69839219607621</c:v>
                </c:pt>
                <c:pt idx="77">
                  <c:v>284.20229574960064</c:v>
                </c:pt>
                <c:pt idx="78">
                  <c:v>310.52249070930469</c:v>
                </c:pt>
                <c:pt idx="79">
                  <c:v>340.69882053105738</c:v>
                </c:pt>
                <c:pt idx="80">
                  <c:v>372.90213726590366</c:v>
                </c:pt>
                <c:pt idx="81">
                  <c:v>406.28883091563318</c:v>
                </c:pt>
                <c:pt idx="82">
                  <c:v>445.87125122315695</c:v>
                </c:pt>
                <c:pt idx="83">
                  <c:v>487.82217329828427</c:v>
                </c:pt>
                <c:pt idx="84">
                  <c:v>533.02471973401634</c:v>
                </c:pt>
                <c:pt idx="85">
                  <c:v>583.40902788776339</c:v>
                </c:pt>
                <c:pt idx="86">
                  <c:v>638.39289646468649</c:v>
                </c:pt>
                <c:pt idx="87">
                  <c:v>698.33446872792979</c:v>
                </c:pt>
                <c:pt idx="88">
                  <c:v>764.94561979708953</c:v>
                </c:pt>
                <c:pt idx="89">
                  <c:v>835.65881298295631</c:v>
                </c:pt>
                <c:pt idx="90">
                  <c:v>912.97221944162607</c:v>
                </c:pt>
                <c:pt idx="91">
                  <c:v>999.41308129532763</c:v>
                </c:pt>
                <c:pt idx="92">
                  <c:v>1094.1316247650566</c:v>
                </c:pt>
                <c:pt idx="93">
                  <c:v>1197.2521374307021</c:v>
                </c:pt>
                <c:pt idx="94">
                  <c:v>1308.5738824311852</c:v>
                </c:pt>
                <c:pt idx="95">
                  <c:v>1432.538185817062</c:v>
                </c:pt>
                <c:pt idx="96">
                  <c:v>1566.4667468382891</c:v>
                </c:pt>
                <c:pt idx="97">
                  <c:v>1713.3030928125042</c:v>
                </c:pt>
                <c:pt idx="98">
                  <c:v>1875.5595623919571</c:v>
                </c:pt>
                <c:pt idx="99">
                  <c:v>2052.598802243212</c:v>
                </c:pt>
                <c:pt idx="100">
                  <c:v>2241.169280002393</c:v>
                </c:pt>
                <c:pt idx="101">
                  <c:v>2448.2169326471312</c:v>
                </c:pt>
                <c:pt idx="102">
                  <c:v>2693.1874766181804</c:v>
                </c:pt>
                <c:pt idx="103">
                  <c:v>2938.3151510011103</c:v>
                </c:pt>
                <c:pt idx="104">
                  <c:v>3220.9073890101245</c:v>
                </c:pt>
                <c:pt idx="105">
                  <c:v>3522.2647516641719</c:v>
                </c:pt>
                <c:pt idx="106">
                  <c:v>3842.5083066576526</c:v>
                </c:pt>
                <c:pt idx="107">
                  <c:v>4200.5654608642635</c:v>
                </c:pt>
                <c:pt idx="108">
                  <c:v>4596.3559931369546</c:v>
                </c:pt>
                <c:pt idx="109">
                  <c:v>5029.8401608891163</c:v>
                </c:pt>
                <c:pt idx="110">
                  <c:v>5519.7967042815644</c:v>
                </c:pt>
                <c:pt idx="111">
                  <c:v>6028.4973970650008</c:v>
                </c:pt>
                <c:pt idx="112">
                  <c:v>6593.7263994995101</c:v>
                </c:pt>
                <c:pt idx="113">
                  <c:v>7215.6956720470198</c:v>
                </c:pt>
                <c:pt idx="114">
                  <c:v>7893.1264601846169</c:v>
                </c:pt>
                <c:pt idx="115">
                  <c:v>8627.6165630888445</c:v>
                </c:pt>
                <c:pt idx="116">
                  <c:v>9436.6586066593445</c:v>
                </c:pt>
                <c:pt idx="117">
                  <c:v>10321.330792551411</c:v>
                </c:pt>
                <c:pt idx="118">
                  <c:v>11206.813285626053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13504"/>
        <c:axId val="104227968"/>
      </c:scatterChart>
      <c:scatterChart>
        <c:scatterStyle val="lineMarker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0.99876933354500219</c:v>
                </c:pt>
                <c:pt idx="32">
                  <c:v>0.99715955477320839</c:v>
                </c:pt>
                <c:pt idx="33">
                  <c:v>0.99334759399644412</c:v>
                </c:pt>
                <c:pt idx="34">
                  <c:v>0.99196747715967759</c:v>
                </c:pt>
                <c:pt idx="35">
                  <c:v>0.98965116691289556</c:v>
                </c:pt>
                <c:pt idx="36">
                  <c:v>0.97935709662631221</c:v>
                </c:pt>
                <c:pt idx="37">
                  <c:v>0.96030435765637745</c:v>
                </c:pt>
                <c:pt idx="38">
                  <c:v>0.94035423128382356</c:v>
                </c:pt>
                <c:pt idx="39">
                  <c:v>0.91569003869104459</c:v>
                </c:pt>
                <c:pt idx="40">
                  <c:v>0.88510227536678709</c:v>
                </c:pt>
                <c:pt idx="41">
                  <c:v>0.85744771463252123</c:v>
                </c:pt>
                <c:pt idx="42">
                  <c:v>0.83144507070268447</c:v>
                </c:pt>
                <c:pt idx="43">
                  <c:v>0.80881585026938319</c:v>
                </c:pt>
                <c:pt idx="44">
                  <c:v>0.78670142591341607</c:v>
                </c:pt>
                <c:pt idx="45">
                  <c:v>0.76607284915499263</c:v>
                </c:pt>
                <c:pt idx="46">
                  <c:v>0.74688946029713721</c:v>
                </c:pt>
                <c:pt idx="47">
                  <c:v>0.72915287251138405</c:v>
                </c:pt>
                <c:pt idx="48">
                  <c:v>0.7120740699954351</c:v>
                </c:pt>
                <c:pt idx="49">
                  <c:v>0.69767956547611565</c:v>
                </c:pt>
                <c:pt idx="50">
                  <c:v>0.68241455083833324</c:v>
                </c:pt>
                <c:pt idx="51">
                  <c:v>0.66925044917595211</c:v>
                </c:pt>
                <c:pt idx="52">
                  <c:v>0.65501858344453368</c:v>
                </c:pt>
                <c:pt idx="53">
                  <c:v>0.64148337458614613</c:v>
                </c:pt>
                <c:pt idx="54">
                  <c:v>0.62878856978952258</c:v>
                </c:pt>
                <c:pt idx="55">
                  <c:v>0.61605302755271718</c:v>
                </c:pt>
                <c:pt idx="56">
                  <c:v>0.60310940562383863</c:v>
                </c:pt>
                <c:pt idx="57">
                  <c:v>0.58989033951449477</c:v>
                </c:pt>
                <c:pt idx="58">
                  <c:v>0.57693078022829325</c:v>
                </c:pt>
                <c:pt idx="59">
                  <c:v>0.56319064027769405</c:v>
                </c:pt>
                <c:pt idx="60">
                  <c:v>0.5495705358378592</c:v>
                </c:pt>
                <c:pt idx="61">
                  <c:v>0.53565741725290072</c:v>
                </c:pt>
                <c:pt idx="62">
                  <c:v>0.52140195645832343</c:v>
                </c:pt>
                <c:pt idx="63">
                  <c:v>0.50661807508948109</c:v>
                </c:pt>
                <c:pt idx="64">
                  <c:v>0.49119852639307038</c:v>
                </c:pt>
                <c:pt idx="65">
                  <c:v>0.47582278599349626</c:v>
                </c:pt>
                <c:pt idx="66">
                  <c:v>0.45986288314062962</c:v>
                </c:pt>
                <c:pt idx="67">
                  <c:v>0.44384315689039688</c:v>
                </c:pt>
                <c:pt idx="68">
                  <c:v>0.42694979135764144</c:v>
                </c:pt>
                <c:pt idx="69">
                  <c:v>0.41020853040831262</c:v>
                </c:pt>
                <c:pt idx="70">
                  <c:v>0.39337246161871342</c:v>
                </c:pt>
                <c:pt idx="71">
                  <c:v>0.37662381506477149</c:v>
                </c:pt>
                <c:pt idx="72">
                  <c:v>0.36020184546434775</c:v>
                </c:pt>
                <c:pt idx="73">
                  <c:v>0.34451746453515264</c:v>
                </c:pt>
                <c:pt idx="74">
                  <c:v>0.32765208655672051</c:v>
                </c:pt>
                <c:pt idx="75">
                  <c:v>0.31142008248126618</c:v>
                </c:pt>
                <c:pt idx="76">
                  <c:v>0.29453822294306597</c:v>
                </c:pt>
                <c:pt idx="77">
                  <c:v>0.27904143637104351</c:v>
                </c:pt>
                <c:pt idx="78">
                  <c:v>0.26278090053882075</c:v>
                </c:pt>
                <c:pt idx="79">
                  <c:v>0.2466553269130014</c:v>
                </c:pt>
                <c:pt idx="80">
                  <c:v>0.23294399082039319</c:v>
                </c:pt>
                <c:pt idx="81">
                  <c:v>0.21986571765793694</c:v>
                </c:pt>
                <c:pt idx="82">
                  <c:v>0.20540019471952187</c:v>
                </c:pt>
                <c:pt idx="83">
                  <c:v>0.19210626190236335</c:v>
                </c:pt>
                <c:pt idx="84">
                  <c:v>0.17722978837463454</c:v>
                </c:pt>
                <c:pt idx="85">
                  <c:v>0.16468032450247594</c:v>
                </c:pt>
                <c:pt idx="86">
                  <c:v>0.15313576931693718</c:v>
                </c:pt>
                <c:pt idx="87">
                  <c:v>0.1423717559241926</c:v>
                </c:pt>
                <c:pt idx="88">
                  <c:v>0.12998531955596726</c:v>
                </c:pt>
                <c:pt idx="89">
                  <c:v>0.12083315606262601</c:v>
                </c:pt>
                <c:pt idx="90">
                  <c:v>0.11110273859968278</c:v>
                </c:pt>
                <c:pt idx="91">
                  <c:v>0.10103779211936936</c:v>
                </c:pt>
                <c:pt idx="92">
                  <c:v>9.2757829659231517E-2</c:v>
                </c:pt>
                <c:pt idx="93">
                  <c:v>8.4654188791330465E-2</c:v>
                </c:pt>
                <c:pt idx="94">
                  <c:v>7.7213386501653103E-2</c:v>
                </c:pt>
                <c:pt idx="95">
                  <c:v>6.8799783469621234E-2</c:v>
                </c:pt>
                <c:pt idx="96">
                  <c:v>6.2170076052874834E-2</c:v>
                </c:pt>
                <c:pt idx="97">
                  <c:v>5.2528441331701314E-2</c:v>
                </c:pt>
                <c:pt idx="98">
                  <c:v>4.958220703672811E-2</c:v>
                </c:pt>
                <c:pt idx="99">
                  <c:v>4.1907319952418698E-2</c:v>
                </c:pt>
                <c:pt idx="100">
                  <c:v>3.7149746690282148E-2</c:v>
                </c:pt>
                <c:pt idx="101">
                  <c:v>3.1079479387175812E-2</c:v>
                </c:pt>
                <c:pt idx="102">
                  <c:v>2.7755490852044207E-2</c:v>
                </c:pt>
                <c:pt idx="103">
                  <c:v>2.3418974796060588E-2</c:v>
                </c:pt>
                <c:pt idx="104">
                  <c:v>2.1026660847069278E-2</c:v>
                </c:pt>
                <c:pt idx="105">
                  <c:v>1.7569187226456839E-2</c:v>
                </c:pt>
                <c:pt idx="106">
                  <c:v>1.5212868382053601E-2</c:v>
                </c:pt>
                <c:pt idx="107">
                  <c:v>1.3309559201655663E-2</c:v>
                </c:pt>
                <c:pt idx="108">
                  <c:v>1.0636670020573225E-2</c:v>
                </c:pt>
                <c:pt idx="109">
                  <c:v>8.6127811269658405E-3</c:v>
                </c:pt>
                <c:pt idx="110">
                  <c:v>6.2700673436920651E-3</c:v>
                </c:pt>
                <c:pt idx="111">
                  <c:v>3.8941572112616285E-4</c:v>
                </c:pt>
                <c:pt idx="112">
                  <c:v>3.8941572112616285E-4</c:v>
                </c:pt>
                <c:pt idx="113">
                  <c:v>3.8941572112616285E-4</c:v>
                </c:pt>
                <c:pt idx="114">
                  <c:v>3.8941572112616285E-4</c:v>
                </c:pt>
                <c:pt idx="115">
                  <c:v>3.8941572112616285E-4</c:v>
                </c:pt>
                <c:pt idx="116">
                  <c:v>3.8941572112616285E-4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Table!$O$18:$O$136</c:f>
              <c:numCache>
                <c:formatCode>????0.00</c:formatCode>
                <c:ptCount val="119"/>
                <c:pt idx="0">
                  <c:v>0.60096355224287401</c:v>
                </c:pt>
                <c:pt idx="1">
                  <c:v>0.63624601171118111</c:v>
                </c:pt>
                <c:pt idx="2">
                  <c:v>0.72048540696453645</c:v>
                </c:pt>
                <c:pt idx="3">
                  <c:v>0.79950014613547293</c:v>
                </c:pt>
                <c:pt idx="4">
                  <c:v>0.86542103874526588</c:v>
                </c:pt>
                <c:pt idx="5">
                  <c:v>0.9429199835251989</c:v>
                </c:pt>
                <c:pt idx="6">
                  <c:v>1.0348350420644281</c:v>
                </c:pt>
                <c:pt idx="7">
                  <c:v>1.1331035930454696</c:v>
                </c:pt>
                <c:pt idx="8">
                  <c:v>1.243433941913209</c:v>
                </c:pt>
                <c:pt idx="9">
                  <c:v>1.3614078681543407</c:v>
                </c:pt>
                <c:pt idx="10">
                  <c:v>1.4847676026959857</c:v>
                </c:pt>
                <c:pt idx="11">
                  <c:v>1.623575499671372</c:v>
                </c:pt>
                <c:pt idx="12">
                  <c:v>1.7775736191774576</c:v>
                </c:pt>
                <c:pt idx="13">
                  <c:v>1.9420533294690452</c:v>
                </c:pt>
                <c:pt idx="14">
                  <c:v>2.1208200390372705</c:v>
                </c:pt>
                <c:pt idx="15">
                  <c:v>2.32558115542016</c:v>
                </c:pt>
                <c:pt idx="16">
                  <c:v>2.5400819360837232</c:v>
                </c:pt>
                <c:pt idx="17">
                  <c:v>2.7789967237525728</c:v>
                </c:pt>
                <c:pt idx="18">
                  <c:v>3.0424544402011842</c:v>
                </c:pt>
                <c:pt idx="19">
                  <c:v>3.3297133516329107</c:v>
                </c:pt>
                <c:pt idx="20">
                  <c:v>3.6455786365926683</c:v>
                </c:pt>
                <c:pt idx="21">
                  <c:v>3.9864065687549188</c:v>
                </c:pt>
                <c:pt idx="22">
                  <c:v>4.3523898563027377</c:v>
                </c:pt>
                <c:pt idx="23">
                  <c:v>4.7974524884398679</c:v>
                </c:pt>
                <c:pt idx="24">
                  <c:v>5.2012983089650602</c:v>
                </c:pt>
                <c:pt idx="25">
                  <c:v>5.7244405156377214</c:v>
                </c:pt>
                <c:pt idx="26">
                  <c:v>6.2474855973861132</c:v>
                </c:pt>
                <c:pt idx="27">
                  <c:v>6.8122311882859536</c:v>
                </c:pt>
                <c:pt idx="28">
                  <c:v>7.4711174245313297</c:v>
                </c:pt>
                <c:pt idx="29">
                  <c:v>8.1985044823644291</c:v>
                </c:pt>
                <c:pt idx="30">
                  <c:v>8.9649796972192437</c:v>
                </c:pt>
                <c:pt idx="31">
                  <c:v>9.8162434292950813</c:v>
                </c:pt>
                <c:pt idx="32">
                  <c:v>10.736974607204933</c:v>
                </c:pt>
                <c:pt idx="33">
                  <c:v>11.705566018629968</c:v>
                </c:pt>
                <c:pt idx="34">
                  <c:v>12.684677755185302</c:v>
                </c:pt>
                <c:pt idx="35">
                  <c:v>13.571492292874375</c:v>
                </c:pt>
                <c:pt idx="36">
                  <c:v>14.904238962022598</c:v>
                </c:pt>
                <c:pt idx="37">
                  <c:v>16.248435580576267</c:v>
                </c:pt>
                <c:pt idx="38">
                  <c:v>17.97704494105772</c:v>
                </c:pt>
                <c:pt idx="39">
                  <c:v>19.782312075099995</c:v>
                </c:pt>
                <c:pt idx="40">
                  <c:v>21.471106383293179</c:v>
                </c:pt>
                <c:pt idx="41">
                  <c:v>23.626288411162307</c:v>
                </c:pt>
                <c:pt idx="42">
                  <c:v>25.966992919373642</c:v>
                </c:pt>
                <c:pt idx="43">
                  <c:v>28.387420032089384</c:v>
                </c:pt>
                <c:pt idx="44">
                  <c:v>31.168837363329526</c:v>
                </c:pt>
                <c:pt idx="45">
                  <c:v>34.189539674658214</c:v>
                </c:pt>
                <c:pt idx="46">
                  <c:v>37.475019946197733</c:v>
                </c:pt>
                <c:pt idx="47">
                  <c:v>40.767588795543389</c:v>
                </c:pt>
                <c:pt idx="48">
                  <c:v>44.889077248553988</c:v>
                </c:pt>
                <c:pt idx="49">
                  <c:v>48.843831498239233</c:v>
                </c:pt>
                <c:pt idx="50">
                  <c:v>53.825516863860187</c:v>
                </c:pt>
                <c:pt idx="51">
                  <c:v>58.478090569433327</c:v>
                </c:pt>
                <c:pt idx="52">
                  <c:v>64.278631546566416</c:v>
                </c:pt>
                <c:pt idx="53">
                  <c:v>70.215751750537677</c:v>
                </c:pt>
                <c:pt idx="54">
                  <c:v>76.638330075981727</c:v>
                </c:pt>
                <c:pt idx="55">
                  <c:v>83.988855344542614</c:v>
                </c:pt>
                <c:pt idx="56">
                  <c:v>92.124816000674457</c:v>
                </c:pt>
                <c:pt idx="57">
                  <c:v>100.95812127973112</c:v>
                </c:pt>
                <c:pt idx="58">
                  <c:v>110.27071801840226</c:v>
                </c:pt>
                <c:pt idx="59">
                  <c:v>120.81028313370035</c:v>
                </c:pt>
                <c:pt idx="60">
                  <c:v>132.02274205765497</c:v>
                </c:pt>
                <c:pt idx="61">
                  <c:v>144.61870390284824</c:v>
                </c:pt>
                <c:pt idx="62">
                  <c:v>158.64953696255995</c:v>
                </c:pt>
                <c:pt idx="63">
                  <c:v>173.37793047836152</c:v>
                </c:pt>
                <c:pt idx="64">
                  <c:v>189.45356694367479</c:v>
                </c:pt>
                <c:pt idx="65">
                  <c:v>207.12450649841264</c:v>
                </c:pt>
                <c:pt idx="66">
                  <c:v>226.88199775953288</c:v>
                </c:pt>
                <c:pt idx="67">
                  <c:v>248.03426459976876</c:v>
                </c:pt>
                <c:pt idx="68">
                  <c:v>271.44044634922193</c:v>
                </c:pt>
                <c:pt idx="69">
                  <c:v>296.92846847539772</c:v>
                </c:pt>
                <c:pt idx="70">
                  <c:v>325.13801114618371</c:v>
                </c:pt>
                <c:pt idx="71">
                  <c:v>355.39513222040756</c:v>
                </c:pt>
                <c:pt idx="72">
                  <c:v>389.10432593627348</c:v>
                </c:pt>
                <c:pt idx="73">
                  <c:v>423.57897505528945</c:v>
                </c:pt>
                <c:pt idx="74">
                  <c:v>464.33429527706568</c:v>
                </c:pt>
                <c:pt idx="75">
                  <c:v>508.47540885883092</c:v>
                </c:pt>
                <c:pt idx="76">
                  <c:v>557.05360831419182</c:v>
                </c:pt>
                <c:pt idx="77">
                  <c:v>609.61453399742743</c:v>
                </c:pt>
                <c:pt idx="78">
                  <c:v>666.07140864286725</c:v>
                </c:pt>
                <c:pt idx="79">
                  <c:v>730.79970083881904</c:v>
                </c:pt>
                <c:pt idx="80">
                  <c:v>799.87588431124766</c:v>
                </c:pt>
                <c:pt idx="81">
                  <c:v>871.49041380444714</c:v>
                </c:pt>
                <c:pt idx="82">
                  <c:v>956.39479026846197</c:v>
                </c:pt>
                <c:pt idx="83">
                  <c:v>1046.3796081044279</c:v>
                </c:pt>
                <c:pt idx="84">
                  <c:v>1143.3391671686325</c:v>
                </c:pt>
                <c:pt idx="85">
                  <c:v>1251.4136162328689</c:v>
                </c:pt>
                <c:pt idx="86">
                  <c:v>1369.354132270885</c:v>
                </c:pt>
                <c:pt idx="87">
                  <c:v>1497.928933350343</c:v>
                </c:pt>
                <c:pt idx="88">
                  <c:v>1640.8099952747525</c:v>
                </c:pt>
                <c:pt idx="89">
                  <c:v>1792.4899463383879</c:v>
                </c:pt>
                <c:pt idx="90">
                  <c:v>1958.3273690296573</c:v>
                </c:pt>
                <c:pt idx="91">
                  <c:v>2143.7432031216813</c:v>
                </c:pt>
                <c:pt idx="92">
                  <c:v>2346.9146820357287</c:v>
                </c:pt>
                <c:pt idx="93">
                  <c:v>2568.1084028972591</c:v>
                </c:pt>
                <c:pt idx="94">
                  <c:v>2806.8937847086772</c:v>
                </c:pt>
                <c:pt idx="95">
                  <c:v>3072.7974813750798</c:v>
                </c:pt>
                <c:pt idx="96">
                  <c:v>3360.0745320426627</c:v>
                </c:pt>
                <c:pt idx="97">
                  <c:v>3675.0388091216309</c:v>
                </c:pt>
                <c:pt idx="98">
                  <c:v>4023.0792844100333</c:v>
                </c:pt>
                <c:pt idx="99">
                  <c:v>4402.828833640524</c:v>
                </c:pt>
                <c:pt idx="100">
                  <c:v>4807.312912918047</c:v>
                </c:pt>
                <c:pt idx="101">
                  <c:v>5251.4305719586691</c:v>
                </c:pt>
                <c:pt idx="102">
                  <c:v>5776.8929142389115</c:v>
                </c:pt>
                <c:pt idx="103">
                  <c:v>6302.6923015896837</c:v>
                </c:pt>
                <c:pt idx="104">
                  <c:v>6908.8532582799762</c:v>
                </c:pt>
                <c:pt idx="105">
                  <c:v>7555.2654475850968</c:v>
                </c:pt>
                <c:pt idx="106">
                  <c:v>8242.1885599692268</c:v>
                </c:pt>
                <c:pt idx="107">
                  <c:v>9010.2219237757708</c:v>
                </c:pt>
                <c:pt idx="108">
                  <c:v>9859.1934644722332</c:v>
                </c:pt>
                <c:pt idx="109">
                  <c:v>10789.01793412509</c:v>
                </c:pt>
                <c:pt idx="110">
                  <c:v>11839.975770659728</c:v>
                </c:pt>
                <c:pt idx="111">
                  <c:v>12931.139847844275</c:v>
                </c:pt>
                <c:pt idx="112">
                  <c:v>14143.557270483721</c:v>
                </c:pt>
                <c:pt idx="113">
                  <c:v>15477.682694223553</c:v>
                </c:pt>
                <c:pt idx="114">
                  <c:v>16930.773187869196</c:v>
                </c:pt>
                <c:pt idx="115">
                  <c:v>18506.256034081609</c:v>
                </c:pt>
                <c:pt idx="116">
                  <c:v>20241.652952937249</c:v>
                </c:pt>
                <c:pt idx="117">
                  <c:v>22139.276689299466</c:v>
                </c:pt>
                <c:pt idx="118">
                  <c:v>24038.638536306422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40256"/>
        <c:axId val="104229888"/>
      </c:scatterChart>
      <c:valAx>
        <c:axId val="10421350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14857000438896698"/>
              <c:y val="0.91764901989874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04227968"/>
        <c:crossesAt val="0"/>
        <c:crossBetween val="midCat"/>
        <c:majorUnit val="0.2"/>
        <c:minorUnit val="0.1"/>
      </c:valAx>
      <c:valAx>
        <c:axId val="1042279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3.1998164015806128E-3"/>
              <c:y val="0.14119338136716139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04213504"/>
        <c:crossesAt val="0"/>
        <c:crossBetween val="midCat"/>
        <c:majorUnit val="400"/>
        <c:minorUnit val="200"/>
      </c:valAx>
      <c:valAx>
        <c:axId val="104229888"/>
        <c:scaling>
          <c:orientation val="minMax"/>
          <c:max val="429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4240256"/>
        <c:crosses val="max"/>
        <c:crossBetween val="midCat"/>
        <c:majorUnit val="858"/>
        <c:minorUnit val="429"/>
      </c:valAx>
      <c:valAx>
        <c:axId val="10424025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04229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1199" r="0.75000000000001199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031174022717789"/>
          <c:y val="7.0234113712374549E-2"/>
          <c:w val="0.73356525323931165"/>
          <c:h val="0.791527313266443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0.99876933354500219</c:v>
                </c:pt>
                <c:pt idx="32">
                  <c:v>0.99715955477320839</c:v>
                </c:pt>
                <c:pt idx="33">
                  <c:v>0.99334759399644412</c:v>
                </c:pt>
                <c:pt idx="34">
                  <c:v>0.99196747715967759</c:v>
                </c:pt>
                <c:pt idx="35">
                  <c:v>0.98965116691289556</c:v>
                </c:pt>
                <c:pt idx="36">
                  <c:v>0.97935709662631221</c:v>
                </c:pt>
                <c:pt idx="37">
                  <c:v>0.96030435765637745</c:v>
                </c:pt>
                <c:pt idx="38">
                  <c:v>0.94035423128382356</c:v>
                </c:pt>
                <c:pt idx="39">
                  <c:v>0.91569003869104459</c:v>
                </c:pt>
                <c:pt idx="40">
                  <c:v>0.88510227536678709</c:v>
                </c:pt>
                <c:pt idx="41">
                  <c:v>0.85744771463252123</c:v>
                </c:pt>
                <c:pt idx="42">
                  <c:v>0.83144507070268447</c:v>
                </c:pt>
                <c:pt idx="43">
                  <c:v>0.80881585026938319</c:v>
                </c:pt>
                <c:pt idx="44">
                  <c:v>0.78670142591341607</c:v>
                </c:pt>
                <c:pt idx="45">
                  <c:v>0.76607284915499263</c:v>
                </c:pt>
                <c:pt idx="46">
                  <c:v>0.74688946029713721</c:v>
                </c:pt>
                <c:pt idx="47">
                  <c:v>0.72915287251138405</c:v>
                </c:pt>
                <c:pt idx="48">
                  <c:v>0.7120740699954351</c:v>
                </c:pt>
                <c:pt idx="49">
                  <c:v>0.69767956547611565</c:v>
                </c:pt>
                <c:pt idx="50">
                  <c:v>0.68241455083833324</c:v>
                </c:pt>
                <c:pt idx="51">
                  <c:v>0.66925044917595211</c:v>
                </c:pt>
                <c:pt idx="52">
                  <c:v>0.65501858344453368</c:v>
                </c:pt>
                <c:pt idx="53">
                  <c:v>0.64148337458614613</c:v>
                </c:pt>
                <c:pt idx="54">
                  <c:v>0.62878856978952258</c:v>
                </c:pt>
                <c:pt idx="55">
                  <c:v>0.61605302755271718</c:v>
                </c:pt>
                <c:pt idx="56">
                  <c:v>0.60310940562383863</c:v>
                </c:pt>
                <c:pt idx="57">
                  <c:v>0.58989033951449477</c:v>
                </c:pt>
                <c:pt idx="58">
                  <c:v>0.57693078022829325</c:v>
                </c:pt>
                <c:pt idx="59">
                  <c:v>0.56319064027769405</c:v>
                </c:pt>
                <c:pt idx="60">
                  <c:v>0.5495705358378592</c:v>
                </c:pt>
                <c:pt idx="61">
                  <c:v>0.53565741725290072</c:v>
                </c:pt>
                <c:pt idx="62">
                  <c:v>0.52140195645832343</c:v>
                </c:pt>
                <c:pt idx="63">
                  <c:v>0.50661807508948109</c:v>
                </c:pt>
                <c:pt idx="64">
                  <c:v>0.49119852639307038</c:v>
                </c:pt>
                <c:pt idx="65">
                  <c:v>0.47582278599349626</c:v>
                </c:pt>
                <c:pt idx="66">
                  <c:v>0.45986288314062962</c:v>
                </c:pt>
                <c:pt idx="67">
                  <c:v>0.44384315689039688</c:v>
                </c:pt>
                <c:pt idx="68">
                  <c:v>0.42694979135764144</c:v>
                </c:pt>
                <c:pt idx="69">
                  <c:v>0.41020853040831262</c:v>
                </c:pt>
                <c:pt idx="70">
                  <c:v>0.39337246161871342</c:v>
                </c:pt>
                <c:pt idx="71">
                  <c:v>0.37662381506477149</c:v>
                </c:pt>
                <c:pt idx="72">
                  <c:v>0.36020184546434775</c:v>
                </c:pt>
                <c:pt idx="73">
                  <c:v>0.34451746453515264</c:v>
                </c:pt>
                <c:pt idx="74">
                  <c:v>0.32765208655672051</c:v>
                </c:pt>
                <c:pt idx="75">
                  <c:v>0.31142008248126618</c:v>
                </c:pt>
                <c:pt idx="76">
                  <c:v>0.29453822294306597</c:v>
                </c:pt>
                <c:pt idx="77">
                  <c:v>0.27904143637104351</c:v>
                </c:pt>
                <c:pt idx="78">
                  <c:v>0.26278090053882075</c:v>
                </c:pt>
                <c:pt idx="79">
                  <c:v>0.2466553269130014</c:v>
                </c:pt>
                <c:pt idx="80">
                  <c:v>0.23294399082039319</c:v>
                </c:pt>
                <c:pt idx="81">
                  <c:v>0.21986571765793694</c:v>
                </c:pt>
                <c:pt idx="82">
                  <c:v>0.20540019471952187</c:v>
                </c:pt>
                <c:pt idx="83">
                  <c:v>0.19210626190236335</c:v>
                </c:pt>
                <c:pt idx="84">
                  <c:v>0.17722978837463454</c:v>
                </c:pt>
                <c:pt idx="85">
                  <c:v>0.16468032450247594</c:v>
                </c:pt>
                <c:pt idx="86">
                  <c:v>0.15313576931693718</c:v>
                </c:pt>
                <c:pt idx="87">
                  <c:v>0.1423717559241926</c:v>
                </c:pt>
                <c:pt idx="88">
                  <c:v>0.12998531955596726</c:v>
                </c:pt>
                <c:pt idx="89">
                  <c:v>0.12083315606262601</c:v>
                </c:pt>
                <c:pt idx="90">
                  <c:v>0.11110273859968278</c:v>
                </c:pt>
                <c:pt idx="91">
                  <c:v>0.10103779211936936</c:v>
                </c:pt>
                <c:pt idx="92">
                  <c:v>9.2757829659231517E-2</c:v>
                </c:pt>
                <c:pt idx="93">
                  <c:v>8.4654188791330465E-2</c:v>
                </c:pt>
                <c:pt idx="94">
                  <c:v>7.7213386501653103E-2</c:v>
                </c:pt>
                <c:pt idx="95">
                  <c:v>6.8799783469621234E-2</c:v>
                </c:pt>
                <c:pt idx="96">
                  <c:v>6.2170076052874834E-2</c:v>
                </c:pt>
                <c:pt idx="97">
                  <c:v>5.2528441331701314E-2</c:v>
                </c:pt>
                <c:pt idx="98">
                  <c:v>4.958220703672811E-2</c:v>
                </c:pt>
                <c:pt idx="99">
                  <c:v>4.1907319952418698E-2</c:v>
                </c:pt>
                <c:pt idx="100">
                  <c:v>3.7149746690282148E-2</c:v>
                </c:pt>
                <c:pt idx="101">
                  <c:v>3.1079479387175812E-2</c:v>
                </c:pt>
                <c:pt idx="102">
                  <c:v>2.7755490852044207E-2</c:v>
                </c:pt>
                <c:pt idx="103">
                  <c:v>2.3418974796060588E-2</c:v>
                </c:pt>
                <c:pt idx="104">
                  <c:v>2.1026660847069278E-2</c:v>
                </c:pt>
                <c:pt idx="105">
                  <c:v>1.7569187226456839E-2</c:v>
                </c:pt>
                <c:pt idx="106">
                  <c:v>1.5212868382053601E-2</c:v>
                </c:pt>
                <c:pt idx="107">
                  <c:v>1.3309559201655663E-2</c:v>
                </c:pt>
                <c:pt idx="108">
                  <c:v>1.0636670020573225E-2</c:v>
                </c:pt>
                <c:pt idx="109">
                  <c:v>8.6127811269658405E-3</c:v>
                </c:pt>
                <c:pt idx="110">
                  <c:v>6.2700673436920651E-3</c:v>
                </c:pt>
                <c:pt idx="111">
                  <c:v>3.8941572112616285E-4</c:v>
                </c:pt>
                <c:pt idx="112">
                  <c:v>3.8941572112616285E-4</c:v>
                </c:pt>
                <c:pt idx="113">
                  <c:v>3.8941572112616285E-4</c:v>
                </c:pt>
                <c:pt idx="114">
                  <c:v>3.8941572112616285E-4</c:v>
                </c:pt>
                <c:pt idx="115">
                  <c:v>3.8941572112616285E-4</c:v>
                </c:pt>
                <c:pt idx="116">
                  <c:v>3.8941572112616285E-4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Table!$K$18:$K$136</c:f>
              <c:numCache>
                <c:formatCode>??0.000</c:formatCode>
                <c:ptCount val="119"/>
                <c:pt idx="0">
                  <c:v>3.381051634843289E-3</c:v>
                </c:pt>
                <c:pt idx="1">
                  <c:v>3.5795525536118224E-3</c:v>
                </c:pt>
                <c:pt idx="2">
                  <c:v>4.0534876932331694E-3</c:v>
                </c:pt>
                <c:pt idx="3">
                  <c:v>4.4980286509228012E-3</c:v>
                </c:pt>
                <c:pt idx="4">
                  <c:v>4.8689029591846671E-3</c:v>
                </c:pt>
                <c:pt idx="5">
                  <c:v>5.3049159802221338E-3</c:v>
                </c:pt>
                <c:pt idx="6">
                  <c:v>5.8220347934695325E-3</c:v>
                </c:pt>
                <c:pt idx="7">
                  <c:v>6.3748986796538587E-3</c:v>
                </c:pt>
                <c:pt idx="8">
                  <c:v>6.9956228567189969E-3</c:v>
                </c:pt>
                <c:pt idx="9">
                  <c:v>7.6593501904280107E-3</c:v>
                </c:pt>
                <c:pt idx="10">
                  <c:v>8.3533783566774357E-3</c:v>
                </c:pt>
                <c:pt idx="11">
                  <c:v>9.1343186736837483E-3</c:v>
                </c:pt>
                <c:pt idx="12">
                  <c:v>1.0000719958379988E-2</c:v>
                </c:pt>
                <c:pt idx="13">
                  <c:v>1.0926091208107917E-2</c:v>
                </c:pt>
                <c:pt idx="14">
                  <c:v>1.1931841845372739E-2</c:v>
                </c:pt>
                <c:pt idx="15">
                  <c:v>1.3083838342855697E-2</c:v>
                </c:pt>
                <c:pt idx="16">
                  <c:v>1.4290630688965571E-2</c:v>
                </c:pt>
                <c:pt idx="17">
                  <c:v>1.5634777485258374E-2</c:v>
                </c:pt>
                <c:pt idx="18">
                  <c:v>1.7117004052221059E-2</c:v>
                </c:pt>
                <c:pt idx="19">
                  <c:v>1.8733137357634939E-2</c:v>
                </c:pt>
                <c:pt idx="20">
                  <c:v>2.051021158138391E-2</c:v>
                </c:pt>
                <c:pt idx="21">
                  <c:v>2.2427726933083186E-2</c:v>
                </c:pt>
                <c:pt idx="22">
                  <c:v>2.448676759881192E-2</c:v>
                </c:pt>
                <c:pt idx="23">
                  <c:v>2.6990712695613324E-2</c:v>
                </c:pt>
                <c:pt idx="24">
                  <c:v>2.9262769905431453E-2</c:v>
                </c:pt>
                <c:pt idx="25">
                  <c:v>3.2205994675926837E-2</c:v>
                </c:pt>
                <c:pt idx="26">
                  <c:v>3.5148673016638321E-2</c:v>
                </c:pt>
                <c:pt idx="27">
                  <c:v>3.8325960551391786E-2</c:v>
                </c:pt>
                <c:pt idx="28">
                  <c:v>4.2032888164420891E-2</c:v>
                </c:pt>
                <c:pt idx="29">
                  <c:v>4.6125204897893166E-2</c:v>
                </c:pt>
                <c:pt idx="30">
                  <c:v>5.0437433598918294E-2</c:v>
                </c:pt>
                <c:pt idx="31">
                  <c:v>5.5226686827797342E-2</c:v>
                </c:pt>
                <c:pt idx="32">
                  <c:v>6.0406767454492624E-2</c:v>
                </c:pt>
                <c:pt idx="33">
                  <c:v>6.5856112199064218E-2</c:v>
                </c:pt>
                <c:pt idx="34">
                  <c:v>7.1364644830069407E-2</c:v>
                </c:pt>
                <c:pt idx="35">
                  <c:v>7.635390870683223E-2</c:v>
                </c:pt>
                <c:pt idx="36">
                  <c:v>8.3852009527985619E-2</c:v>
                </c:pt>
                <c:pt idx="37">
                  <c:v>9.1414528349218482E-2</c:v>
                </c:pt>
                <c:pt idx="38">
                  <c:v>0.10113977288767466</c:v>
                </c:pt>
                <c:pt idx="39">
                  <c:v>0.11129629797493275</c:v>
                </c:pt>
                <c:pt idx="40">
                  <c:v>0.12079754099594545</c:v>
                </c:pt>
                <c:pt idx="41">
                  <c:v>0.13292270514527962</c:v>
                </c:pt>
                <c:pt idx="42">
                  <c:v>0.14609162824325578</c:v>
                </c:pt>
                <c:pt idx="43">
                  <c:v>0.15970907478543683</c:v>
                </c:pt>
                <c:pt idx="44">
                  <c:v>0.17535747073203556</c:v>
                </c:pt>
                <c:pt idx="45">
                  <c:v>0.19235209619638516</c:v>
                </c:pt>
                <c:pt idx="46">
                  <c:v>0.21083637598652577</c:v>
                </c:pt>
                <c:pt idx="47">
                  <c:v>0.22936053647740229</c:v>
                </c:pt>
                <c:pt idx="48">
                  <c:v>0.25254824098965117</c:v>
                </c:pt>
                <c:pt idx="49">
                  <c:v>0.27479789035923208</c:v>
                </c:pt>
                <c:pt idx="50">
                  <c:v>0.30282510663024559</c:v>
                </c:pt>
                <c:pt idx="51">
                  <c:v>0.32900072389480078</c:v>
                </c:pt>
                <c:pt idx="52">
                  <c:v>0.36163486365338859</c:v>
                </c:pt>
                <c:pt idx="53">
                  <c:v>0.39503740511697727</c:v>
                </c:pt>
                <c:pt idx="54">
                  <c:v>0.43117115876328121</c:v>
                </c:pt>
                <c:pt idx="55">
                  <c:v>0.47252558929982852</c:v>
                </c:pt>
                <c:pt idx="56">
                  <c:v>0.51829891943735751</c:v>
                </c:pt>
                <c:pt idx="57">
                  <c:v>0.56799554603536195</c:v>
                </c:pt>
                <c:pt idx="58">
                  <c:v>0.62038869086154835</c:v>
                </c:pt>
                <c:pt idx="59">
                  <c:v>0.67968482243329209</c:v>
                </c:pt>
                <c:pt idx="60">
                  <c:v>0.74276668893578679</c:v>
                </c:pt>
                <c:pt idx="61">
                  <c:v>0.81363221352570902</c:v>
                </c:pt>
                <c:pt idx="62">
                  <c:v>0.89257039684431982</c:v>
                </c:pt>
                <c:pt idx="63">
                  <c:v>0.97543309091181463</c:v>
                </c:pt>
                <c:pt idx="64">
                  <c:v>1.0658754426140817</c:v>
                </c:pt>
                <c:pt idx="65">
                  <c:v>1.1652930509661725</c:v>
                </c:pt>
                <c:pt idx="66">
                  <c:v>1.2764497057741093</c:v>
                </c:pt>
                <c:pt idx="67">
                  <c:v>1.3954534392183602</c:v>
                </c:pt>
                <c:pt idx="68">
                  <c:v>1.5271378130444868</c:v>
                </c:pt>
                <c:pt idx="69">
                  <c:v>1.670534727145196</c:v>
                </c:pt>
                <c:pt idx="70">
                  <c:v>1.8292430548121237</c:v>
                </c:pt>
                <c:pt idx="71">
                  <c:v>1.9994711631422473</c:v>
                </c:pt>
                <c:pt idx="72">
                  <c:v>2.1891208084442249</c:v>
                </c:pt>
                <c:pt idx="73">
                  <c:v>2.3830769449344968</c:v>
                </c:pt>
                <c:pt idx="74">
                  <c:v>2.6123684577893558</c:v>
                </c:pt>
                <c:pt idx="75">
                  <c:v>2.860708616992746</c:v>
                </c:pt>
                <c:pt idx="76">
                  <c:v>3.1340120479134845</c:v>
                </c:pt>
                <c:pt idx="77">
                  <c:v>3.4297224999815659</c:v>
                </c:pt>
                <c:pt idx="78">
                  <c:v>3.7473517598687995</c:v>
                </c:pt>
                <c:pt idx="79">
                  <c:v>4.1115164372988389</c:v>
                </c:pt>
                <c:pt idx="80">
                  <c:v>4.5001425730878575</c:v>
                </c:pt>
                <c:pt idx="81">
                  <c:v>4.9030495732176407</c:v>
                </c:pt>
                <c:pt idx="82">
                  <c:v>5.3807259310893283</c:v>
                </c:pt>
                <c:pt idx="83">
                  <c:v>5.8869851115669007</c:v>
                </c:pt>
                <c:pt idx="84">
                  <c:v>6.4324845423796777</c:v>
                </c:pt>
                <c:pt idx="85">
                  <c:v>7.0405169119463267</c:v>
                </c:pt>
                <c:pt idx="86">
                  <c:v>7.7040562781464237</c:v>
                </c:pt>
                <c:pt idx="87">
                  <c:v>8.4274246750598927</c:v>
                </c:pt>
                <c:pt idx="88">
                  <c:v>9.2312808260772421</c:v>
                </c:pt>
                <c:pt idx="89">
                  <c:v>10.084639976732348</c:v>
                </c:pt>
                <c:pt idx="90">
                  <c:v>11.017649785756356</c:v>
                </c:pt>
                <c:pt idx="91">
                  <c:v>12.060808737148658</c:v>
                </c:pt>
                <c:pt idx="92">
                  <c:v>13.203861853052521</c:v>
                </c:pt>
                <c:pt idx="93">
                  <c:v>14.448309022510319</c:v>
                </c:pt>
                <c:pt idx="94">
                  <c:v>15.791727774840728</c:v>
                </c:pt>
                <c:pt idx="95">
                  <c:v>17.287715551419694</c:v>
                </c:pt>
                <c:pt idx="96">
                  <c:v>18.903950909100832</c:v>
                </c:pt>
                <c:pt idx="97">
                  <c:v>20.675956016499939</c:v>
                </c:pt>
                <c:pt idx="98">
                  <c:v>22.634049504156103</c:v>
                </c:pt>
                <c:pt idx="99">
                  <c:v>24.770539861125133</c:v>
                </c:pt>
                <c:pt idx="100">
                  <c:v>27.046187947278373</c:v>
                </c:pt>
                <c:pt idx="101">
                  <c:v>29.544816577181074</c:v>
                </c:pt>
                <c:pt idx="102">
                  <c:v>32.501094549089089</c:v>
                </c:pt>
                <c:pt idx="103">
                  <c:v>35.459268753776072</c:v>
                </c:pt>
                <c:pt idx="104">
                  <c:v>38.869561251460873</c:v>
                </c:pt>
                <c:pt idx="105">
                  <c:v>42.506309239381174</c:v>
                </c:pt>
                <c:pt idx="106">
                  <c:v>46.370973749350277</c:v>
                </c:pt>
                <c:pt idx="107">
                  <c:v>50.69196867594917</c:v>
                </c:pt>
                <c:pt idx="108">
                  <c:v>55.468325919070551</c:v>
                </c:pt>
                <c:pt idx="109">
                  <c:v>60.69956586948696</c:v>
                </c:pt>
                <c:pt idx="110">
                  <c:v>66.61230832800257</c:v>
                </c:pt>
                <c:pt idx="111">
                  <c:v>72.751253149661395</c:v>
                </c:pt>
                <c:pt idx="112">
                  <c:v>79.572375484998815</c:v>
                </c:pt>
                <c:pt idx="113">
                  <c:v>87.078233249894637</c:v>
                </c:pt>
                <c:pt idx="114">
                  <c:v>95.25339457337256</c:v>
                </c:pt>
                <c:pt idx="115">
                  <c:v>104.11714152270712</c:v>
                </c:pt>
                <c:pt idx="116">
                  <c:v>113.8805732112026</c:v>
                </c:pt>
                <c:pt idx="117">
                  <c:v>124.55670125956708</c:v>
                </c:pt>
                <c:pt idx="118">
                  <c:v>135.24260800718048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63680"/>
        <c:axId val="104265984"/>
      </c:scatterChart>
      <c:valAx>
        <c:axId val="10426368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027230117574878"/>
              <c:y val="0.91657931516422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4265984"/>
        <c:crossesAt val="0"/>
        <c:crossBetween val="midCat"/>
        <c:majorUnit val="0.2"/>
        <c:minorUnit val="0.1"/>
      </c:valAx>
      <c:valAx>
        <c:axId val="10426598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Leverett J Function.</a:t>
                </a:r>
              </a:p>
            </c:rich>
          </c:tx>
          <c:layout>
            <c:manualLayout>
              <c:xMode val="edge"/>
              <c:yMode val="edge"/>
              <c:x val="5.5363321799309036E-2"/>
              <c:y val="0.3311036789297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4263680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9718309859155"/>
          <c:y val="5.369136314257017E-2"/>
          <c:w val="0.79577464788732399"/>
          <c:h val="0.81320051436523455"/>
        </c:manualLayout>
      </c:layout>
      <c:scatterChart>
        <c:scatterStyle val="lineMarker"/>
        <c:varyColors val="0"/>
        <c:ser>
          <c:idx val="2"/>
          <c:order val="0"/>
          <c:tx>
            <c:v>Uncorrected</c:v>
          </c:tx>
          <c:spPr>
            <a:ln w="12700">
              <a:solidFill>
                <a:srgbClr val="99CCFF"/>
              </a:solidFill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'Raw Data'!$D$18:$D$136</c:f>
              <c:numCache>
                <c:formatCode>0.000</c:formatCode>
                <c:ptCount val="119"/>
                <c:pt idx="0">
                  <c:v>0</c:v>
                </c:pt>
                <c:pt idx="1">
                  <c:v>6.3460133413089813E-4</c:v>
                </c:pt>
                <c:pt idx="2">
                  <c:v>2.1334799619030166E-3</c:v>
                </c:pt>
                <c:pt idx="3">
                  <c:v>3.354245097513493E-3</c:v>
                </c:pt>
                <c:pt idx="4">
                  <c:v>3.7638130332649806E-3</c:v>
                </c:pt>
                <c:pt idx="5">
                  <c:v>3.81243944811582E-3</c:v>
                </c:pt>
                <c:pt idx="6">
                  <c:v>3.81243944811582E-3</c:v>
                </c:pt>
                <c:pt idx="7">
                  <c:v>3.81243944811582E-3</c:v>
                </c:pt>
                <c:pt idx="8">
                  <c:v>8.1574013518240281E-3</c:v>
                </c:pt>
                <c:pt idx="9">
                  <c:v>8.1574013518240281E-3</c:v>
                </c:pt>
                <c:pt idx="10">
                  <c:v>9.5152145713463376E-3</c:v>
                </c:pt>
                <c:pt idx="11">
                  <c:v>9.9226115231179461E-3</c:v>
                </c:pt>
                <c:pt idx="12">
                  <c:v>1.0329497196773915E-2</c:v>
                </c:pt>
                <c:pt idx="13">
                  <c:v>1.0556049744489883E-2</c:v>
                </c:pt>
                <c:pt idx="14">
                  <c:v>1.0737359273771473E-2</c:v>
                </c:pt>
                <c:pt idx="15">
                  <c:v>1.091893553079217E-2</c:v>
                </c:pt>
                <c:pt idx="16">
                  <c:v>1.1099996313979985E-2</c:v>
                </c:pt>
                <c:pt idx="17">
                  <c:v>1.123579429892356E-2</c:v>
                </c:pt>
                <c:pt idx="18">
                  <c:v>1.128072983122274E-2</c:v>
                </c:pt>
                <c:pt idx="19">
                  <c:v>1.1372208454913877E-2</c:v>
                </c:pt>
                <c:pt idx="20">
                  <c:v>1.1552096235437799E-2</c:v>
                </c:pt>
                <c:pt idx="21">
                  <c:v>1.1689378904897707E-2</c:v>
                </c:pt>
                <c:pt idx="22">
                  <c:v>1.1870445082579123E-2</c:v>
                </c:pt>
                <c:pt idx="23">
                  <c:v>1.2006041073706787E-2</c:v>
                </c:pt>
                <c:pt idx="24">
                  <c:v>1.2006041073706787E-2</c:v>
                </c:pt>
                <c:pt idx="25">
                  <c:v>1.2187843899458681E-2</c:v>
                </c:pt>
                <c:pt idx="26">
                  <c:v>1.2323086251561463E-2</c:v>
                </c:pt>
                <c:pt idx="27">
                  <c:v>1.2413676581973147E-2</c:v>
                </c:pt>
                <c:pt idx="28">
                  <c:v>1.2550588829539192E-2</c:v>
                </c:pt>
                <c:pt idx="29">
                  <c:v>1.2865793885688115E-2</c:v>
                </c:pt>
                <c:pt idx="30">
                  <c:v>1.3139665133098076E-2</c:v>
                </c:pt>
                <c:pt idx="31">
                  <c:v>1.4354161042986695E-2</c:v>
                </c:pt>
                <c:pt idx="32">
                  <c:v>1.5942787860780735E-2</c:v>
                </c:pt>
                <c:pt idx="33">
                  <c:v>1.9704660749437799E-2</c:v>
                </c:pt>
                <c:pt idx="34">
                  <c:v>2.1066643313124672E-2</c:v>
                </c:pt>
                <c:pt idx="35">
                  <c:v>2.3352518018919598E-2</c:v>
                </c:pt>
                <c:pt idx="36">
                  <c:v>3.3511327669080743E-2</c:v>
                </c:pt>
                <c:pt idx="37">
                  <c:v>5.2313720029082252E-2</c:v>
                </c:pt>
                <c:pt idx="38">
                  <c:v>7.2001708421737781E-2</c:v>
                </c:pt>
                <c:pt idx="39">
                  <c:v>9.6341821783069326E-2</c:v>
                </c:pt>
                <c:pt idx="40">
                  <c:v>0.12652767214007565</c:v>
                </c:pt>
                <c:pt idx="41">
                  <c:v>0.15381886120689039</c:v>
                </c:pt>
                <c:pt idx="42">
                  <c:v>0.17947983910291385</c:v>
                </c:pt>
                <c:pt idx="43">
                  <c:v>0.20181171915749854</c:v>
                </c:pt>
                <c:pt idx="44">
                  <c:v>0.22363556738281695</c:v>
                </c:pt>
                <c:pt idx="45">
                  <c:v>0.24399309155046242</c:v>
                </c:pt>
                <c:pt idx="46">
                  <c:v>0.2629244171026075</c:v>
                </c:pt>
                <c:pt idx="47">
                  <c:v>0.28042795206425208</c:v>
                </c:pt>
                <c:pt idx="48">
                  <c:v>0.29728234483426719</c:v>
                </c:pt>
                <c:pt idx="49">
                  <c:v>0.31148771038444595</c:v>
                </c:pt>
                <c:pt idx="50">
                  <c:v>0.32655214784163605</c:v>
                </c:pt>
                <c:pt idx="51">
                  <c:v>0.33954327761639541</c:v>
                </c:pt>
                <c:pt idx="52">
                  <c:v>0.3535881413978838</c:v>
                </c:pt>
                <c:pt idx="53">
                  <c:v>0.3669455021443655</c:v>
                </c:pt>
                <c:pt idx="54">
                  <c:v>0.37947350145703151</c:v>
                </c:pt>
                <c:pt idx="55">
                  <c:v>0.39204170293355683</c:v>
                </c:pt>
                <c:pt idx="56">
                  <c:v>0.40481525000468044</c:v>
                </c:pt>
                <c:pt idx="57">
                  <c:v>0.41786062201197521</c:v>
                </c:pt>
                <c:pt idx="58">
                  <c:v>0.43064989702888351</c:v>
                </c:pt>
                <c:pt idx="59">
                  <c:v>0.44420949614165001</c:v>
                </c:pt>
                <c:pt idx="60">
                  <c:v>0.45765063697006758</c:v>
                </c:pt>
                <c:pt idx="61">
                  <c:v>0.47138094183586265</c:v>
                </c:pt>
                <c:pt idx="62">
                  <c:v>0.4854490906492811</c:v>
                </c:pt>
                <c:pt idx="63">
                  <c:v>0.5000387167675695</c:v>
                </c:pt>
                <c:pt idx="64">
                  <c:v>0.51525565775760584</c:v>
                </c:pt>
                <c:pt idx="65">
                  <c:v>0.53042936607715607</c:v>
                </c:pt>
                <c:pt idx="66">
                  <c:v>0.54617956115097932</c:v>
                </c:pt>
                <c:pt idx="67">
                  <c:v>0.5619887935627601</c:v>
                </c:pt>
                <c:pt idx="68">
                  <c:v>0.57866018592944413</c:v>
                </c:pt>
                <c:pt idx="69">
                  <c:v>0.59518147231599294</c:v>
                </c:pt>
                <c:pt idx="70">
                  <c:v>0.61179632079953894</c:v>
                </c:pt>
                <c:pt idx="71">
                  <c:v>0.62832489574632944</c:v>
                </c:pt>
                <c:pt idx="72">
                  <c:v>0.6445310861653778</c:v>
                </c:pt>
                <c:pt idx="73">
                  <c:v>0.66000937958134331</c:v>
                </c:pt>
                <c:pt idx="74">
                  <c:v>0.67665315214079569</c:v>
                </c:pt>
                <c:pt idx="75">
                  <c:v>0.69267187311825951</c:v>
                </c:pt>
                <c:pt idx="76">
                  <c:v>0.70933191067530377</c:v>
                </c:pt>
                <c:pt idx="77">
                  <c:v>0.72462507466113069</c:v>
                </c:pt>
                <c:pt idx="78">
                  <c:v>0.7406719524976334</c:v>
                </c:pt>
                <c:pt idx="79">
                  <c:v>0.75658564148593033</c:v>
                </c:pt>
                <c:pt idx="80">
                  <c:v>0.7701168152137543</c:v>
                </c:pt>
                <c:pt idx="81">
                  <c:v>0.78302324424633674</c:v>
                </c:pt>
                <c:pt idx="82">
                  <c:v>0.79729869505736572</c:v>
                </c:pt>
                <c:pt idx="83">
                  <c:v>0.81041795004900496</c:v>
                </c:pt>
                <c:pt idx="84">
                  <c:v>0.82509895169621794</c:v>
                </c:pt>
                <c:pt idx="85">
                  <c:v>0.83748351981549651</c:v>
                </c:pt>
                <c:pt idx="86">
                  <c:v>0.84887638341178673</c:v>
                </c:pt>
                <c:pt idx="87">
                  <c:v>0.85949896127306236</c:v>
                </c:pt>
                <c:pt idx="88">
                  <c:v>0.87172264401521693</c:v>
                </c:pt>
                <c:pt idx="89">
                  <c:v>0.88075455114501222</c:v>
                </c:pt>
                <c:pt idx="90">
                  <c:v>0.89035711418088714</c:v>
                </c:pt>
                <c:pt idx="91">
                  <c:v>0.90028981063486679</c:v>
                </c:pt>
                <c:pt idx="92">
                  <c:v>0.90846097716096375</c:v>
                </c:pt>
                <c:pt idx="93">
                  <c:v>0.91645813890150163</c:v>
                </c:pt>
                <c:pt idx="94">
                  <c:v>0.92380117154077113</c:v>
                </c:pt>
                <c:pt idx="95">
                  <c:v>0.93210422264639925</c:v>
                </c:pt>
                <c:pt idx="96">
                  <c:v>0.93864681792775917</c:v>
                </c:pt>
                <c:pt idx="97">
                  <c:v>0.94816176479736081</c:v>
                </c:pt>
                <c:pt idx="98">
                  <c:v>0.95106928656029444</c:v>
                </c:pt>
                <c:pt idx="99">
                  <c:v>0.95864332819838172</c:v>
                </c:pt>
                <c:pt idx="100">
                  <c:v>0.96333838854100762</c:v>
                </c:pt>
                <c:pt idx="101">
                  <c:v>0.96932889456448268</c:v>
                </c:pt>
                <c:pt idx="102">
                  <c:v>0.9726092070033564</c:v>
                </c:pt>
                <c:pt idx="103">
                  <c:v>0.97688874269052017</c:v>
                </c:pt>
                <c:pt idx="104">
                  <c:v>0.97924962243532843</c:v>
                </c:pt>
                <c:pt idx="105">
                  <c:v>0.98266166601035954</c:v>
                </c:pt>
                <c:pt idx="106">
                  <c:v>0.98498702361420054</c:v>
                </c:pt>
                <c:pt idx="107">
                  <c:v>0.98686532394932325</c:v>
                </c:pt>
                <c:pt idx="108">
                  <c:v>0.98950309226162836</c:v>
                </c:pt>
                <c:pt idx="109">
                  <c:v>0.99150038793290718</c:v>
                </c:pt>
                <c:pt idx="110">
                  <c:v>0.99381231924156599</c:v>
                </c:pt>
                <c:pt idx="111">
                  <c:v>0.99961570107104702</c:v>
                </c:pt>
                <c:pt idx="112">
                  <c:v>0.99961570107104702</c:v>
                </c:pt>
                <c:pt idx="113">
                  <c:v>0.99961570107104702</c:v>
                </c:pt>
                <c:pt idx="114">
                  <c:v>0.99961570107104702</c:v>
                </c:pt>
                <c:pt idx="115">
                  <c:v>0.99961570107104702</c:v>
                </c:pt>
                <c:pt idx="116">
                  <c:v>0.99961570107104702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yVal>
          <c:smooth val="0"/>
        </c:ser>
        <c:ser>
          <c:idx val="0"/>
          <c:order val="1"/>
          <c:tx>
            <c:v>Conformance Corrected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1.2306664549978277E-3</c:v>
                </c:pt>
                <c:pt idx="32">
                  <c:v>2.8404452267916064E-3</c:v>
                </c:pt>
                <c:pt idx="33">
                  <c:v>6.6524060035558575E-3</c:v>
                </c:pt>
                <c:pt idx="34">
                  <c:v>8.0325228403223918E-3</c:v>
                </c:pt>
                <c:pt idx="35">
                  <c:v>1.03488330871044E-2</c:v>
                </c:pt>
                <c:pt idx="36">
                  <c:v>2.0642903373687821E-2</c:v>
                </c:pt>
                <c:pt idx="37">
                  <c:v>3.9695642343622599E-2</c:v>
                </c:pt>
                <c:pt idx="38">
                  <c:v>5.9645768716176474E-2</c:v>
                </c:pt>
                <c:pt idx="39">
                  <c:v>8.4309961308955364E-2</c:v>
                </c:pt>
                <c:pt idx="40">
                  <c:v>0.11489772463321289</c:v>
                </c:pt>
                <c:pt idx="41">
                  <c:v>0.1425522853674788</c:v>
                </c:pt>
                <c:pt idx="42">
                  <c:v>0.1685549292973155</c:v>
                </c:pt>
                <c:pt idx="43">
                  <c:v>0.19118414973061684</c:v>
                </c:pt>
                <c:pt idx="44">
                  <c:v>0.2132985740865839</c:v>
                </c:pt>
                <c:pt idx="45">
                  <c:v>0.23392715084500743</c:v>
                </c:pt>
                <c:pt idx="46">
                  <c:v>0.25311053970286274</c:v>
                </c:pt>
                <c:pt idx="47">
                  <c:v>0.27084712748861595</c:v>
                </c:pt>
                <c:pt idx="48">
                  <c:v>0.2879259300045649</c:v>
                </c:pt>
                <c:pt idx="49">
                  <c:v>0.30232043452388435</c:v>
                </c:pt>
                <c:pt idx="50">
                  <c:v>0.31758544916166681</c:v>
                </c:pt>
                <c:pt idx="51">
                  <c:v>0.33074955082404789</c:v>
                </c:pt>
                <c:pt idx="52">
                  <c:v>0.34498141655546638</c:v>
                </c:pt>
                <c:pt idx="53">
                  <c:v>0.35851662541385382</c:v>
                </c:pt>
                <c:pt idx="54">
                  <c:v>0.37121143021047748</c:v>
                </c:pt>
                <c:pt idx="55">
                  <c:v>0.38394697244728287</c:v>
                </c:pt>
                <c:pt idx="56">
                  <c:v>0.39689059437616137</c:v>
                </c:pt>
                <c:pt idx="57">
                  <c:v>0.41010966048550518</c:v>
                </c:pt>
                <c:pt idx="58">
                  <c:v>0.42306921977170669</c:v>
                </c:pt>
                <c:pt idx="59">
                  <c:v>0.43680935972230595</c:v>
                </c:pt>
                <c:pt idx="60">
                  <c:v>0.4504294641621408</c:v>
                </c:pt>
                <c:pt idx="61">
                  <c:v>0.46434258274709933</c:v>
                </c:pt>
                <c:pt idx="62">
                  <c:v>0.47859804354167651</c:v>
                </c:pt>
                <c:pt idx="63">
                  <c:v>0.49338192491051897</c:v>
                </c:pt>
                <c:pt idx="64">
                  <c:v>0.50880147360692962</c:v>
                </c:pt>
                <c:pt idx="65">
                  <c:v>0.52417721400650374</c:v>
                </c:pt>
                <c:pt idx="66">
                  <c:v>0.54013711685937038</c:v>
                </c:pt>
                <c:pt idx="67">
                  <c:v>0.55615684310960312</c:v>
                </c:pt>
                <c:pt idx="68">
                  <c:v>0.57305020864235856</c:v>
                </c:pt>
                <c:pt idx="69">
                  <c:v>0.58979146959168738</c:v>
                </c:pt>
                <c:pt idx="70">
                  <c:v>0.60662753838128658</c:v>
                </c:pt>
                <c:pt idx="71">
                  <c:v>0.62337618493522851</c:v>
                </c:pt>
                <c:pt idx="72">
                  <c:v>0.63979815453565225</c:v>
                </c:pt>
                <c:pt idx="73">
                  <c:v>0.65548253546484736</c:v>
                </c:pt>
                <c:pt idx="74">
                  <c:v>0.67234791344327949</c:v>
                </c:pt>
                <c:pt idx="75">
                  <c:v>0.68857991751873382</c:v>
                </c:pt>
                <c:pt idx="76">
                  <c:v>0.70546177705693403</c:v>
                </c:pt>
                <c:pt idx="77">
                  <c:v>0.72095856362895649</c:v>
                </c:pt>
                <c:pt idx="78">
                  <c:v>0.73721909946117925</c:v>
                </c:pt>
                <c:pt idx="79">
                  <c:v>0.7533446730869986</c:v>
                </c:pt>
                <c:pt idx="80">
                  <c:v>0.76705600917960681</c:v>
                </c:pt>
                <c:pt idx="81">
                  <c:v>0.78013428234206306</c:v>
                </c:pt>
                <c:pt idx="82">
                  <c:v>0.79459980528047813</c:v>
                </c:pt>
                <c:pt idx="83">
                  <c:v>0.80789373809763665</c:v>
                </c:pt>
                <c:pt idx="84">
                  <c:v>0.82277021162536546</c:v>
                </c:pt>
                <c:pt idx="85">
                  <c:v>0.83531967549752406</c:v>
                </c:pt>
                <c:pt idx="86">
                  <c:v>0.84686423068306282</c:v>
                </c:pt>
                <c:pt idx="87">
                  <c:v>0.8576282440758074</c:v>
                </c:pt>
                <c:pt idx="88">
                  <c:v>0.87001468044403274</c:v>
                </c:pt>
                <c:pt idx="89">
                  <c:v>0.87916684393737399</c:v>
                </c:pt>
                <c:pt idx="90">
                  <c:v>0.88889726140031722</c:v>
                </c:pt>
                <c:pt idx="91">
                  <c:v>0.89896220788063064</c:v>
                </c:pt>
                <c:pt idx="92">
                  <c:v>0.90724217034076848</c:v>
                </c:pt>
                <c:pt idx="93">
                  <c:v>0.91534581120866954</c:v>
                </c:pt>
                <c:pt idx="94">
                  <c:v>0.9227866134983469</c:v>
                </c:pt>
                <c:pt idx="95">
                  <c:v>0.93120021653037877</c:v>
                </c:pt>
                <c:pt idx="96">
                  <c:v>0.93782992394712517</c:v>
                </c:pt>
                <c:pt idx="97">
                  <c:v>0.94747155866829869</c:v>
                </c:pt>
                <c:pt idx="98">
                  <c:v>0.95041779296327189</c:v>
                </c:pt>
                <c:pt idx="99">
                  <c:v>0.9580926800475813</c:v>
                </c:pt>
                <c:pt idx="100">
                  <c:v>0.96285025330971785</c:v>
                </c:pt>
                <c:pt idx="101">
                  <c:v>0.96892052061282419</c:v>
                </c:pt>
                <c:pt idx="102">
                  <c:v>0.97224450914795579</c:v>
                </c:pt>
                <c:pt idx="103">
                  <c:v>0.97658102520393941</c:v>
                </c:pt>
                <c:pt idx="104">
                  <c:v>0.97897333915293072</c:v>
                </c:pt>
                <c:pt idx="105">
                  <c:v>0.98243081277354316</c:v>
                </c:pt>
                <c:pt idx="106">
                  <c:v>0.9847871316179464</c:v>
                </c:pt>
                <c:pt idx="107">
                  <c:v>0.98669044079834434</c:v>
                </c:pt>
                <c:pt idx="108">
                  <c:v>0.98936332997942678</c:v>
                </c:pt>
                <c:pt idx="109">
                  <c:v>0.99138721887303416</c:v>
                </c:pt>
                <c:pt idx="110">
                  <c:v>0.99372993265630793</c:v>
                </c:pt>
                <c:pt idx="111">
                  <c:v>0.99961058427887384</c:v>
                </c:pt>
                <c:pt idx="112">
                  <c:v>0.99961058427887384</c:v>
                </c:pt>
                <c:pt idx="113">
                  <c:v>0.99961058427887384</c:v>
                </c:pt>
                <c:pt idx="114">
                  <c:v>0.99961058427887384</c:v>
                </c:pt>
                <c:pt idx="115">
                  <c:v>0.99961058427887384</c:v>
                </c:pt>
                <c:pt idx="116">
                  <c:v>0.99961058427887384</c:v>
                </c:pt>
                <c:pt idx="117">
                  <c:v>1</c:v>
                </c:pt>
                <c:pt idx="118">
                  <c:v>1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85856"/>
        <c:axId val="104188160"/>
      </c:scatterChart>
      <c:valAx>
        <c:axId val="104185856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26547320428824939"/>
              <c:y val="0.94071717207034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4188160"/>
        <c:crossesAt val="1.0000000000000041E-3"/>
        <c:crossBetween val="midCat"/>
        <c:majorUnit val="0.2"/>
        <c:minorUnit val="0.1"/>
      </c:valAx>
      <c:valAx>
        <c:axId val="104188160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Throat Radius, microns.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28859095633180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4185856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901411284906759"/>
          <c:y val="6.0402679443359433E-2"/>
          <c:w val="0.4260563032526869"/>
          <c:h val="9.3959729633634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505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Data V.S. Pore Size Distrubition</a:t>
            </a:r>
          </a:p>
        </c:rich>
      </c:tx>
      <c:layout>
        <c:manualLayout>
          <c:xMode val="edge"/>
          <c:yMode val="edge"/>
          <c:x val="0.30823972597678045"/>
          <c:y val="5.7352337884121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278"/>
        </c:manualLayout>
      </c:layout>
      <c:scatterChart>
        <c:scatterStyle val="line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4.023394721450102E-2</c:v>
                </c:pt>
                <c:pt idx="32">
                  <c:v>5.2628194965702146E-2</c:v>
                </c:pt>
                <c:pt idx="33">
                  <c:v>0.12462371754201419</c:v>
                </c:pt>
                <c:pt idx="34">
                  <c:v>4.5119900469219244E-2</c:v>
                </c:pt>
                <c:pt idx="35">
                  <c:v>7.5726695745192515E-2</c:v>
                </c:pt>
                <c:pt idx="36">
                  <c:v>0.33654210598719198</c:v>
                </c:pt>
                <c:pt idx="37">
                  <c:v>0.62288761580762808</c:v>
                </c:pt>
                <c:pt idx="38">
                  <c:v>0.65222573357406921</c:v>
                </c:pt>
                <c:pt idx="39">
                  <c:v>0.80634181490540802</c:v>
                </c:pt>
                <c:pt idx="40">
                  <c:v>1</c:v>
                </c:pt>
                <c:pt idx="41">
                  <c:v>0.90410535877052989</c:v>
                </c:pt>
                <c:pt idx="42">
                  <c:v>0.85009955302012508</c:v>
                </c:pt>
                <c:pt idx="43">
                  <c:v>0.73981285239497441</c:v>
                </c:pt>
                <c:pt idx="44">
                  <c:v>0.72298272095067773</c:v>
                </c:pt>
                <c:pt idx="45">
                  <c:v>0.67440618458245039</c:v>
                </c:pt>
                <c:pt idx="46">
                  <c:v>0.62715892804891638</c:v>
                </c:pt>
                <c:pt idx="47">
                  <c:v>0.57985893240148312</c:v>
                </c:pt>
                <c:pt idx="48">
                  <c:v>0.55835408215038285</c:v>
                </c:pt>
                <c:pt idx="49">
                  <c:v>0.47059683203132202</c:v>
                </c:pt>
                <c:pt idx="50">
                  <c:v>0.49905625579614016</c:v>
                </c:pt>
                <c:pt idx="51">
                  <c:v>0.43037150257865797</c:v>
                </c:pt>
                <c:pt idx="52">
                  <c:v>0.46527971269255758</c:v>
                </c:pt>
                <c:pt idx="53">
                  <c:v>0.44250404041976432</c:v>
                </c:pt>
                <c:pt idx="54">
                  <c:v>0.41502886831074981</c:v>
                </c:pt>
                <c:pt idx="55">
                  <c:v>0.41636068978948571</c:v>
                </c:pt>
                <c:pt idx="56">
                  <c:v>0.42316340007160946</c:v>
                </c:pt>
                <c:pt idx="57">
                  <c:v>0.43216844491733319</c:v>
                </c:pt>
                <c:pt idx="58">
                  <c:v>0.4236844371005048</c:v>
                </c:pt>
                <c:pt idx="59">
                  <c:v>0.44920381411813387</c:v>
                </c:pt>
                <c:pt idx="60">
                  <c:v>0.44527951571514474</c:v>
                </c:pt>
                <c:pt idx="61">
                  <c:v>0.4548589721146683</c:v>
                </c:pt>
                <c:pt idx="62">
                  <c:v>0.46605110165972585</c:v>
                </c:pt>
                <c:pt idx="63">
                  <c:v>0.48332665622262566</c:v>
                </c:pt>
                <c:pt idx="64">
                  <c:v>0.50410840874338247</c:v>
                </c:pt>
                <c:pt idx="65">
                  <c:v>0.50267619232493677</c:v>
                </c:pt>
                <c:pt idx="66">
                  <c:v>0.52177410566694449</c:v>
                </c:pt>
                <c:pt idx="67">
                  <c:v>0.52372990075833181</c:v>
                </c:pt>
                <c:pt idx="68">
                  <c:v>0.55229162569589441</c:v>
                </c:pt>
                <c:pt idx="69">
                  <c:v>0.54731889912500453</c:v>
                </c:pt>
                <c:pt idx="70">
                  <c:v>0.55041843403592083</c:v>
                </c:pt>
                <c:pt idx="71">
                  <c:v>0.54756035530912672</c:v>
                </c:pt>
                <c:pt idx="72">
                  <c:v>0.5368803670388137</c:v>
                </c:pt>
                <c:pt idx="73">
                  <c:v>0.51276651917718541</c:v>
                </c:pt>
                <c:pt idx="74">
                  <c:v>0.5513766338402748</c:v>
                </c:pt>
                <c:pt idx="75">
                  <c:v>0.53066985981879866</c:v>
                </c:pt>
                <c:pt idx="76">
                  <c:v>0.5519154623774698</c:v>
                </c:pt>
                <c:pt idx="77">
                  <c:v>0.50663353210049178</c:v>
                </c:pt>
                <c:pt idx="78">
                  <c:v>0.53160264318271977</c:v>
                </c:pt>
                <c:pt idx="79">
                  <c:v>0.5271903491234029</c:v>
                </c:pt>
                <c:pt idx="80">
                  <c:v>0.44826213500006018</c:v>
                </c:pt>
                <c:pt idx="81">
                  <c:v>0.42756552755475785</c:v>
                </c:pt>
                <c:pt idx="82">
                  <c:v>0.47291862386496364</c:v>
                </c:pt>
                <c:pt idx="83">
                  <c:v>0.43461604813111016</c:v>
                </c:pt>
                <c:pt idx="84">
                  <c:v>0.48635375427830208</c:v>
                </c:pt>
                <c:pt idx="85">
                  <c:v>0.41027726477163806</c:v>
                </c:pt>
                <c:pt idx="86">
                  <c:v>0.37742397386681065</c:v>
                </c:pt>
                <c:pt idx="87">
                  <c:v>0.35190586767121379</c:v>
                </c:pt>
                <c:pt idx="88">
                  <c:v>0.40494743721265541</c:v>
                </c:pt>
                <c:pt idx="89">
                  <c:v>0.29920996171966435</c:v>
                </c:pt>
                <c:pt idx="90">
                  <c:v>0.31811471011437292</c:v>
                </c:pt>
                <c:pt idx="91">
                  <c:v>0.32905140443307423</c:v>
                </c:pt>
                <c:pt idx="92">
                  <c:v>0.27069525719690163</c:v>
                </c:pt>
                <c:pt idx="93">
                  <c:v>0.26493080850650119</c:v>
                </c:pt>
                <c:pt idx="94">
                  <c:v>0.24326075139258246</c:v>
                </c:pt>
                <c:pt idx="95">
                  <c:v>0.27506434330749147</c:v>
                </c:pt>
                <c:pt idx="96">
                  <c:v>0.2167437790879182</c:v>
                </c:pt>
                <c:pt idx="97">
                  <c:v>0.31521215261683588</c:v>
                </c:pt>
                <c:pt idx="98">
                  <c:v>9.6320684312236157E-2</c:v>
                </c:pt>
                <c:pt idx="99">
                  <c:v>0.25091364160722623</c:v>
                </c:pt>
                <c:pt idx="100">
                  <c:v>0.15553844887911669</c:v>
                </c:pt>
                <c:pt idx="101">
                  <c:v>0.19845410855171389</c:v>
                </c:pt>
                <c:pt idx="102">
                  <c:v>0.10867053271906048</c:v>
                </c:pt>
                <c:pt idx="103">
                  <c:v>0.14177290474013046</c:v>
                </c:pt>
                <c:pt idx="104">
                  <c:v>7.8211470503111044E-2</c:v>
                </c:pt>
                <c:pt idx="105">
                  <c:v>0.11303453554155431</c:v>
                </c:pt>
                <c:pt idx="106">
                  <c:v>7.7034689311021531E-2</c:v>
                </c:pt>
                <c:pt idx="107">
                  <c:v>6.2224529470205667E-2</c:v>
                </c:pt>
                <c:pt idx="108">
                  <c:v>8.7384263855693964E-2</c:v>
                </c:pt>
                <c:pt idx="109">
                  <c:v>6.6166619381494471E-2</c:v>
                </c:pt>
                <c:pt idx="110">
                  <c:v>7.6589901603426283E-2</c:v>
                </c:pt>
                <c:pt idx="111">
                  <c:v>0.19225503872989205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1.273109501332312E-2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Conformance Point</c:v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Table!$AE$17</c:f>
              <c:numCache>
                <c:formatCode>General</c:formatCode>
                <c:ptCount val="1"/>
                <c:pt idx="0">
                  <c:v>4.9240651551990426</c:v>
                </c:pt>
              </c:numCache>
            </c:numRef>
          </c:xVal>
          <c:yVal>
            <c:numRef>
              <c:f>Table!$AD$17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0832"/>
        <c:axId val="104301696"/>
      </c:scatterChart>
      <c:valAx>
        <c:axId val="104200832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40741869092575211"/>
              <c:y val="0.9257747175689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4301696"/>
        <c:crosses val="autoZero"/>
        <c:crossBetween val="midCat"/>
      </c:valAx>
      <c:valAx>
        <c:axId val="1043016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Dristubition Function</a:t>
                </a:r>
              </a:p>
            </c:rich>
          </c:tx>
          <c:layout>
            <c:manualLayout>
              <c:xMode val="edge"/>
              <c:yMode val="edge"/>
              <c:x val="3.5392202272293852E-2"/>
              <c:y val="0.3088685820627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4200832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dk1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44" r="0.750000000000008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Saturation vs Pore Throat Size</a:t>
            </a:r>
          </a:p>
        </c:rich>
      </c:tx>
      <c:layout>
        <c:manualLayout>
          <c:xMode val="edge"/>
          <c:yMode val="edge"/>
          <c:x val="0.33093532012654897"/>
          <c:y val="3.104222208444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4490420478818"/>
          <c:y val="0.10419268510258722"/>
          <c:w val="0.79829436705027268"/>
          <c:h val="0.7609041421115991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800080"/>
              </a:solidFill>
            </a:ln>
          </c:spPr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xVal>
          <c:yVal>
            <c:numRef>
              <c:f>'Raw Data'!$E$18:$E$136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1.2306664549978277E-3</c:v>
                </c:pt>
                <c:pt idx="32">
                  <c:v>2.8404452267916064E-3</c:v>
                </c:pt>
                <c:pt idx="33">
                  <c:v>6.6524060035558575E-3</c:v>
                </c:pt>
                <c:pt idx="34">
                  <c:v>8.0325228403223918E-3</c:v>
                </c:pt>
                <c:pt idx="35">
                  <c:v>1.03488330871044E-2</c:v>
                </c:pt>
                <c:pt idx="36">
                  <c:v>2.0642903373687821E-2</c:v>
                </c:pt>
                <c:pt idx="37">
                  <c:v>3.9695642343622599E-2</c:v>
                </c:pt>
                <c:pt idx="38">
                  <c:v>5.9645768716176474E-2</c:v>
                </c:pt>
                <c:pt idx="39">
                  <c:v>8.4309961308955364E-2</c:v>
                </c:pt>
                <c:pt idx="40">
                  <c:v>0.11489772463321289</c:v>
                </c:pt>
                <c:pt idx="41">
                  <c:v>0.1425522853674788</c:v>
                </c:pt>
                <c:pt idx="42">
                  <c:v>0.1685549292973155</c:v>
                </c:pt>
                <c:pt idx="43">
                  <c:v>0.19118414973061684</c:v>
                </c:pt>
                <c:pt idx="44">
                  <c:v>0.2132985740865839</c:v>
                </c:pt>
                <c:pt idx="45">
                  <c:v>0.23392715084500743</c:v>
                </c:pt>
                <c:pt idx="46">
                  <c:v>0.25311053970286274</c:v>
                </c:pt>
                <c:pt idx="47">
                  <c:v>0.27084712748861595</c:v>
                </c:pt>
                <c:pt idx="48">
                  <c:v>0.2879259300045649</c:v>
                </c:pt>
                <c:pt idx="49">
                  <c:v>0.30232043452388435</c:v>
                </c:pt>
                <c:pt idx="50">
                  <c:v>0.31758544916166681</c:v>
                </c:pt>
                <c:pt idx="51">
                  <c:v>0.33074955082404789</c:v>
                </c:pt>
                <c:pt idx="52">
                  <c:v>0.34498141655546638</c:v>
                </c:pt>
                <c:pt idx="53">
                  <c:v>0.35851662541385382</c:v>
                </c:pt>
                <c:pt idx="54">
                  <c:v>0.37121143021047748</c:v>
                </c:pt>
                <c:pt idx="55">
                  <c:v>0.38394697244728287</c:v>
                </c:pt>
                <c:pt idx="56">
                  <c:v>0.39689059437616137</c:v>
                </c:pt>
                <c:pt idx="57">
                  <c:v>0.41010966048550518</c:v>
                </c:pt>
                <c:pt idx="58">
                  <c:v>0.42306921977170669</c:v>
                </c:pt>
                <c:pt idx="59">
                  <c:v>0.43680935972230595</c:v>
                </c:pt>
                <c:pt idx="60">
                  <c:v>0.4504294641621408</c:v>
                </c:pt>
                <c:pt idx="61">
                  <c:v>0.46434258274709933</c:v>
                </c:pt>
                <c:pt idx="62">
                  <c:v>0.47859804354167651</c:v>
                </c:pt>
                <c:pt idx="63">
                  <c:v>0.49338192491051897</c:v>
                </c:pt>
                <c:pt idx="64">
                  <c:v>0.50880147360692962</c:v>
                </c:pt>
                <c:pt idx="65">
                  <c:v>0.52417721400650374</c:v>
                </c:pt>
                <c:pt idx="66">
                  <c:v>0.54013711685937038</c:v>
                </c:pt>
                <c:pt idx="67">
                  <c:v>0.55615684310960312</c:v>
                </c:pt>
                <c:pt idx="68">
                  <c:v>0.57305020864235856</c:v>
                </c:pt>
                <c:pt idx="69">
                  <c:v>0.58979146959168738</c:v>
                </c:pt>
                <c:pt idx="70">
                  <c:v>0.60662753838128658</c:v>
                </c:pt>
                <c:pt idx="71">
                  <c:v>0.62337618493522851</c:v>
                </c:pt>
                <c:pt idx="72">
                  <c:v>0.63979815453565225</c:v>
                </c:pt>
                <c:pt idx="73">
                  <c:v>0.65548253546484736</c:v>
                </c:pt>
                <c:pt idx="74">
                  <c:v>0.67234791344327949</c:v>
                </c:pt>
                <c:pt idx="75">
                  <c:v>0.68857991751873382</c:v>
                </c:pt>
                <c:pt idx="76">
                  <c:v>0.70546177705693403</c:v>
                </c:pt>
                <c:pt idx="77">
                  <c:v>0.72095856362895649</c:v>
                </c:pt>
                <c:pt idx="78">
                  <c:v>0.73721909946117925</c:v>
                </c:pt>
                <c:pt idx="79">
                  <c:v>0.7533446730869986</c:v>
                </c:pt>
                <c:pt idx="80">
                  <c:v>0.76705600917960681</c:v>
                </c:pt>
                <c:pt idx="81">
                  <c:v>0.78013428234206306</c:v>
                </c:pt>
                <c:pt idx="82">
                  <c:v>0.79459980528047813</c:v>
                </c:pt>
                <c:pt idx="83">
                  <c:v>0.80789373809763665</c:v>
                </c:pt>
                <c:pt idx="84">
                  <c:v>0.82277021162536546</c:v>
                </c:pt>
                <c:pt idx="85">
                  <c:v>0.83531967549752406</c:v>
                </c:pt>
                <c:pt idx="86">
                  <c:v>0.84686423068306282</c:v>
                </c:pt>
                <c:pt idx="87">
                  <c:v>0.8576282440758074</c:v>
                </c:pt>
                <c:pt idx="88">
                  <c:v>0.87001468044403274</c:v>
                </c:pt>
                <c:pt idx="89">
                  <c:v>0.87916684393737399</c:v>
                </c:pt>
                <c:pt idx="90">
                  <c:v>0.88889726140031722</c:v>
                </c:pt>
                <c:pt idx="91">
                  <c:v>0.89896220788063064</c:v>
                </c:pt>
                <c:pt idx="92">
                  <c:v>0.90724217034076848</c:v>
                </c:pt>
                <c:pt idx="93">
                  <c:v>0.91534581120866954</c:v>
                </c:pt>
                <c:pt idx="94">
                  <c:v>0.9227866134983469</c:v>
                </c:pt>
                <c:pt idx="95">
                  <c:v>0.93120021653037877</c:v>
                </c:pt>
                <c:pt idx="96">
                  <c:v>0.93782992394712517</c:v>
                </c:pt>
                <c:pt idx="97">
                  <c:v>0.94747155866829869</c:v>
                </c:pt>
                <c:pt idx="98">
                  <c:v>0.95041779296327189</c:v>
                </c:pt>
                <c:pt idx="99">
                  <c:v>0.9580926800475813</c:v>
                </c:pt>
                <c:pt idx="100">
                  <c:v>0.96285025330971785</c:v>
                </c:pt>
                <c:pt idx="101">
                  <c:v>0.96892052061282419</c:v>
                </c:pt>
                <c:pt idx="102">
                  <c:v>0.97224450914795579</c:v>
                </c:pt>
                <c:pt idx="103">
                  <c:v>0.97658102520393941</c:v>
                </c:pt>
                <c:pt idx="104">
                  <c:v>0.97897333915293072</c:v>
                </c:pt>
                <c:pt idx="105">
                  <c:v>0.98243081277354316</c:v>
                </c:pt>
                <c:pt idx="106">
                  <c:v>0.9847871316179464</c:v>
                </c:pt>
                <c:pt idx="107">
                  <c:v>0.98669044079834434</c:v>
                </c:pt>
                <c:pt idx="108">
                  <c:v>0.98936332997942678</c:v>
                </c:pt>
                <c:pt idx="109">
                  <c:v>0.99138721887303416</c:v>
                </c:pt>
                <c:pt idx="110">
                  <c:v>0.99372993265630793</c:v>
                </c:pt>
                <c:pt idx="111">
                  <c:v>0.99961058427887384</c:v>
                </c:pt>
                <c:pt idx="112">
                  <c:v>0.99961058427887384</c:v>
                </c:pt>
                <c:pt idx="113">
                  <c:v>0.99961058427887384</c:v>
                </c:pt>
                <c:pt idx="114">
                  <c:v>0.99961058427887384</c:v>
                </c:pt>
                <c:pt idx="115">
                  <c:v>0.99961058427887384</c:v>
                </c:pt>
                <c:pt idx="116">
                  <c:v>0.99961058427887384</c:v>
                </c:pt>
                <c:pt idx="117">
                  <c:v>1</c:v>
                </c:pt>
                <c:pt idx="118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59808"/>
        <c:axId val="104362368"/>
      </c:scatterChart>
      <c:valAx>
        <c:axId val="104359808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9768561318499929"/>
              <c:y val="0.94279921086959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4362368"/>
        <c:crosses val="autoZero"/>
        <c:crossBetween val="midCat"/>
      </c:valAx>
      <c:valAx>
        <c:axId val="104362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Mercury Saturation, fractional</a:t>
                </a:r>
              </a:p>
            </c:rich>
          </c:tx>
          <c:layout>
            <c:manualLayout>
              <c:xMode val="edge"/>
              <c:yMode val="edge"/>
              <c:x val="1.7213682297809941E-2"/>
              <c:y val="0.33167040114633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4359808"/>
        <c:crossesAt val="1.0000000000000041E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825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d Sw / d Log Pore Throat Size vs Pore Throat Size</a:t>
            </a:r>
          </a:p>
        </c:rich>
      </c:tx>
      <c:layout>
        <c:manualLayout>
          <c:xMode val="edge"/>
          <c:yMode val="edge"/>
          <c:x val="0.2429618814204548"/>
          <c:y val="3.101261510256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448905544897"/>
          <c:y val="0.10031489965429066"/>
          <c:w val="0.81356164375743056"/>
          <c:h val="0.7653756068038958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xVal>
          <c:yVal>
            <c:numRef>
              <c:f>Table!$J$18:$J$136</c:f>
              <c:numCache>
                <c:formatCode>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3.1238353171670286E-2</c:v>
                </c:pt>
                <c:pt idx="32">
                  <c:v>4.1343581957123253E-2</c:v>
                </c:pt>
                <c:pt idx="33">
                  <c:v>0.10162385250990555</c:v>
                </c:pt>
                <c:pt idx="34">
                  <c:v>3.9559607959400819E-2</c:v>
                </c:pt>
                <c:pt idx="35">
                  <c:v>7.8925213798403254E-2</c:v>
                </c:pt>
                <c:pt idx="36">
                  <c:v>0.25303622025961531</c:v>
                </c:pt>
                <c:pt idx="37">
                  <c:v>0.50804935917971961</c:v>
                </c:pt>
                <c:pt idx="38">
                  <c:v>0.45437491559909404</c:v>
                </c:pt>
                <c:pt idx="39">
                  <c:v>0.59347780589768784</c:v>
                </c:pt>
                <c:pt idx="40">
                  <c:v>0.85975323785598656</c:v>
                </c:pt>
                <c:pt idx="41">
                  <c:v>0.66571601987103923</c:v>
                </c:pt>
                <c:pt idx="42">
                  <c:v>0.63380645386890155</c:v>
                </c:pt>
                <c:pt idx="43">
                  <c:v>0.58466995423781698</c:v>
                </c:pt>
                <c:pt idx="44">
                  <c:v>0.54476165055149284</c:v>
                </c:pt>
                <c:pt idx="45">
                  <c:v>0.51349802441570502</c:v>
                </c:pt>
                <c:pt idx="46">
                  <c:v>0.48140661505126603</c:v>
                </c:pt>
                <c:pt idx="47">
                  <c:v>0.48496195342475046</c:v>
                </c:pt>
                <c:pt idx="48">
                  <c:v>0.40833320248716065</c:v>
                </c:pt>
                <c:pt idx="49">
                  <c:v>0.39255191954021773</c:v>
                </c:pt>
                <c:pt idx="50">
                  <c:v>0.36191472525813578</c:v>
                </c:pt>
                <c:pt idx="51">
                  <c:v>0.36561896710521485</c:v>
                </c:pt>
                <c:pt idx="52">
                  <c:v>0.34649803287984621</c:v>
                </c:pt>
                <c:pt idx="53">
                  <c:v>0.35277404110888982</c:v>
                </c:pt>
                <c:pt idx="54">
                  <c:v>0.33397288781357914</c:v>
                </c:pt>
                <c:pt idx="55">
                  <c:v>0.32018455586671596</c:v>
                </c:pt>
                <c:pt idx="56">
                  <c:v>0.32234170772256288</c:v>
                </c:pt>
                <c:pt idx="57">
                  <c:v>0.33243279725886538</c:v>
                </c:pt>
                <c:pt idx="58">
                  <c:v>0.3382024276655019</c:v>
                </c:pt>
                <c:pt idx="59">
                  <c:v>0.34659075858547012</c:v>
                </c:pt>
                <c:pt idx="60">
                  <c:v>0.35335734048491407</c:v>
                </c:pt>
                <c:pt idx="61">
                  <c:v>0.35155696122071362</c:v>
                </c:pt>
                <c:pt idx="62">
                  <c:v>0.35448696686019898</c:v>
                </c:pt>
                <c:pt idx="63">
                  <c:v>0.38344907649079135</c:v>
                </c:pt>
                <c:pt idx="64">
                  <c:v>0.40041444948635879</c:v>
                </c:pt>
                <c:pt idx="65">
                  <c:v>0.39701152601713424</c:v>
                </c:pt>
                <c:pt idx="66">
                  <c:v>0.4033481761086507</c:v>
                </c:pt>
                <c:pt idx="67">
                  <c:v>0.41382191728363299</c:v>
                </c:pt>
                <c:pt idx="68">
                  <c:v>0.43136167147744675</c:v>
                </c:pt>
                <c:pt idx="69">
                  <c:v>0.42951334822252069</c:v>
                </c:pt>
                <c:pt idx="70">
                  <c:v>0.42713894572681238</c:v>
                </c:pt>
                <c:pt idx="71">
                  <c:v>0.43341174520363984</c:v>
                </c:pt>
                <c:pt idx="72">
                  <c:v>0.41728225490256043</c:v>
                </c:pt>
                <c:pt idx="73">
                  <c:v>0.42541602479721247</c:v>
                </c:pt>
                <c:pt idx="74">
                  <c:v>0.42272967578447873</c:v>
                </c:pt>
                <c:pt idx="75">
                  <c:v>0.41157039304611615</c:v>
                </c:pt>
                <c:pt idx="76">
                  <c:v>0.42601871338582115</c:v>
                </c:pt>
                <c:pt idx="77">
                  <c:v>0.39574696320572528</c:v>
                </c:pt>
                <c:pt idx="78">
                  <c:v>0.42273061885887658</c:v>
                </c:pt>
                <c:pt idx="79">
                  <c:v>0.40036114370172982</c:v>
                </c:pt>
                <c:pt idx="80">
                  <c:v>0.34956280215934671</c:v>
                </c:pt>
                <c:pt idx="81">
                  <c:v>0.35118875654680642</c:v>
                </c:pt>
                <c:pt idx="82">
                  <c:v>0.35828286724211816</c:v>
                </c:pt>
                <c:pt idx="83">
                  <c:v>0.34041561062016823</c:v>
                </c:pt>
                <c:pt idx="84">
                  <c:v>0.38654434100768914</c:v>
                </c:pt>
                <c:pt idx="85">
                  <c:v>0.31992886158420886</c:v>
                </c:pt>
                <c:pt idx="86">
                  <c:v>0.2951446892517503</c:v>
                </c:pt>
                <c:pt idx="87">
                  <c:v>0.27617431336283171</c:v>
                </c:pt>
                <c:pt idx="88">
                  <c:v>0.31304901168621335</c:v>
                </c:pt>
                <c:pt idx="89">
                  <c:v>0.23834730150308833</c:v>
                </c:pt>
                <c:pt idx="90">
                  <c:v>0.25320793143419618</c:v>
                </c:pt>
                <c:pt idx="91">
                  <c:v>0.25618720868366479</c:v>
                </c:pt>
                <c:pt idx="92">
                  <c:v>0.21055458389401865</c:v>
                </c:pt>
                <c:pt idx="93">
                  <c:v>0.2071692021221147</c:v>
                </c:pt>
                <c:pt idx="94">
                  <c:v>0.1927038605810151</c:v>
                </c:pt>
                <c:pt idx="95">
                  <c:v>0.2140432415576399</c:v>
                </c:pt>
                <c:pt idx="96">
                  <c:v>0.17080283607930996</c:v>
                </c:pt>
                <c:pt idx="97">
                  <c:v>0.24777401025770579</c:v>
                </c:pt>
                <c:pt idx="98">
                  <c:v>7.4974162200381403E-2</c:v>
                </c:pt>
                <c:pt idx="99">
                  <c:v>0.19592182994568724</c:v>
                </c:pt>
                <c:pt idx="100">
                  <c:v>0.12463976301815906</c:v>
                </c:pt>
                <c:pt idx="101">
                  <c:v>0.15818188678196055</c:v>
                </c:pt>
                <c:pt idx="102">
                  <c:v>8.0257225190129025E-2</c:v>
                </c:pt>
                <c:pt idx="103">
                  <c:v>0.11462625121129412</c:v>
                </c:pt>
                <c:pt idx="104">
                  <c:v>5.9988017947335881E-2</c:v>
                </c:pt>
                <c:pt idx="105">
                  <c:v>8.9009758867253305E-2</c:v>
                </c:pt>
                <c:pt idx="106">
                  <c:v>6.2348322984323877E-2</c:v>
                </c:pt>
                <c:pt idx="107">
                  <c:v>4.9190086870718221E-2</c:v>
                </c:pt>
                <c:pt idx="108">
                  <c:v>6.8350021908283695E-2</c:v>
                </c:pt>
                <c:pt idx="109">
                  <c:v>5.170826984422533E-2</c:v>
                </c:pt>
                <c:pt idx="110">
                  <c:v>5.8032640527856526E-2</c:v>
                </c:pt>
                <c:pt idx="111">
                  <c:v>0.15359798375154057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1.000619739020933E-2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77728"/>
        <c:axId val="104384384"/>
      </c:scatterChart>
      <c:valAx>
        <c:axId val="104377728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10695397441207"/>
              <c:y val="0.9408458794107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4384384"/>
        <c:crosses val="autoZero"/>
        <c:crossBetween val="midCat"/>
      </c:valAx>
      <c:valAx>
        <c:axId val="1043843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6667382486280127E-2"/>
              <c:y val="0.30719267508441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4377728"/>
        <c:crossesAt val="1.0000000000000041E-3"/>
        <c:crossBetween val="midCat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9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Pore Size Distribution VS Normalized Permeability</a:t>
            </a:r>
          </a:p>
        </c:rich>
      </c:tx>
      <c:layout>
        <c:manualLayout>
          <c:xMode val="edge"/>
          <c:yMode val="edge"/>
          <c:x val="0.2255588553160959"/>
          <c:y val="4.420790210588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322"/>
        </c:manualLayout>
      </c:layout>
      <c:scatterChart>
        <c:scatterStyle val="smooth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4.023394721450102E-2</c:v>
                </c:pt>
                <c:pt idx="32">
                  <c:v>5.2628194965702146E-2</c:v>
                </c:pt>
                <c:pt idx="33">
                  <c:v>0.12462371754201419</c:v>
                </c:pt>
                <c:pt idx="34">
                  <c:v>4.5119900469219244E-2</c:v>
                </c:pt>
                <c:pt idx="35">
                  <c:v>7.5726695745192515E-2</c:v>
                </c:pt>
                <c:pt idx="36">
                  <c:v>0.33654210598719198</c:v>
                </c:pt>
                <c:pt idx="37">
                  <c:v>0.62288761580762808</c:v>
                </c:pt>
                <c:pt idx="38">
                  <c:v>0.65222573357406921</c:v>
                </c:pt>
                <c:pt idx="39">
                  <c:v>0.80634181490540802</c:v>
                </c:pt>
                <c:pt idx="40">
                  <c:v>1</c:v>
                </c:pt>
                <c:pt idx="41">
                  <c:v>0.90410535877052989</c:v>
                </c:pt>
                <c:pt idx="42">
                  <c:v>0.85009955302012508</c:v>
                </c:pt>
                <c:pt idx="43">
                  <c:v>0.73981285239497441</c:v>
                </c:pt>
                <c:pt idx="44">
                  <c:v>0.72298272095067773</c:v>
                </c:pt>
                <c:pt idx="45">
                  <c:v>0.67440618458245039</c:v>
                </c:pt>
                <c:pt idx="46">
                  <c:v>0.62715892804891638</c:v>
                </c:pt>
                <c:pt idx="47">
                  <c:v>0.57985893240148312</c:v>
                </c:pt>
                <c:pt idx="48">
                  <c:v>0.55835408215038285</c:v>
                </c:pt>
                <c:pt idx="49">
                  <c:v>0.47059683203132202</c:v>
                </c:pt>
                <c:pt idx="50">
                  <c:v>0.49905625579614016</c:v>
                </c:pt>
                <c:pt idx="51">
                  <c:v>0.43037150257865797</c:v>
                </c:pt>
                <c:pt idx="52">
                  <c:v>0.46527971269255758</c:v>
                </c:pt>
                <c:pt idx="53">
                  <c:v>0.44250404041976432</c:v>
                </c:pt>
                <c:pt idx="54">
                  <c:v>0.41502886831074981</c:v>
                </c:pt>
                <c:pt idx="55">
                  <c:v>0.41636068978948571</c:v>
                </c:pt>
                <c:pt idx="56">
                  <c:v>0.42316340007160946</c:v>
                </c:pt>
                <c:pt idx="57">
                  <c:v>0.43216844491733319</c:v>
                </c:pt>
                <c:pt idx="58">
                  <c:v>0.4236844371005048</c:v>
                </c:pt>
                <c:pt idx="59">
                  <c:v>0.44920381411813387</c:v>
                </c:pt>
                <c:pt idx="60">
                  <c:v>0.44527951571514474</c:v>
                </c:pt>
                <c:pt idx="61">
                  <c:v>0.4548589721146683</c:v>
                </c:pt>
                <c:pt idx="62">
                  <c:v>0.46605110165972585</c:v>
                </c:pt>
                <c:pt idx="63">
                  <c:v>0.48332665622262566</c:v>
                </c:pt>
                <c:pt idx="64">
                  <c:v>0.50410840874338247</c:v>
                </c:pt>
                <c:pt idx="65">
                  <c:v>0.50267619232493677</c:v>
                </c:pt>
                <c:pt idx="66">
                  <c:v>0.52177410566694449</c:v>
                </c:pt>
                <c:pt idx="67">
                  <c:v>0.52372990075833181</c:v>
                </c:pt>
                <c:pt idx="68">
                  <c:v>0.55229162569589441</c:v>
                </c:pt>
                <c:pt idx="69">
                  <c:v>0.54731889912500453</c:v>
                </c:pt>
                <c:pt idx="70">
                  <c:v>0.55041843403592083</c:v>
                </c:pt>
                <c:pt idx="71">
                  <c:v>0.54756035530912672</c:v>
                </c:pt>
                <c:pt idx="72">
                  <c:v>0.5368803670388137</c:v>
                </c:pt>
                <c:pt idx="73">
                  <c:v>0.51276651917718541</c:v>
                </c:pt>
                <c:pt idx="74">
                  <c:v>0.5513766338402748</c:v>
                </c:pt>
                <c:pt idx="75">
                  <c:v>0.53066985981879866</c:v>
                </c:pt>
                <c:pt idx="76">
                  <c:v>0.5519154623774698</c:v>
                </c:pt>
                <c:pt idx="77">
                  <c:v>0.50663353210049178</c:v>
                </c:pt>
                <c:pt idx="78">
                  <c:v>0.53160264318271977</c:v>
                </c:pt>
                <c:pt idx="79">
                  <c:v>0.5271903491234029</c:v>
                </c:pt>
                <c:pt idx="80">
                  <c:v>0.44826213500006018</c:v>
                </c:pt>
                <c:pt idx="81">
                  <c:v>0.42756552755475785</c:v>
                </c:pt>
                <c:pt idx="82">
                  <c:v>0.47291862386496364</c:v>
                </c:pt>
                <c:pt idx="83">
                  <c:v>0.43461604813111016</c:v>
                </c:pt>
                <c:pt idx="84">
                  <c:v>0.48635375427830208</c:v>
                </c:pt>
                <c:pt idx="85">
                  <c:v>0.41027726477163806</c:v>
                </c:pt>
                <c:pt idx="86">
                  <c:v>0.37742397386681065</c:v>
                </c:pt>
                <c:pt idx="87">
                  <c:v>0.35190586767121379</c:v>
                </c:pt>
                <c:pt idx="88">
                  <c:v>0.40494743721265541</c:v>
                </c:pt>
                <c:pt idx="89">
                  <c:v>0.29920996171966435</c:v>
                </c:pt>
                <c:pt idx="90">
                  <c:v>0.31811471011437292</c:v>
                </c:pt>
                <c:pt idx="91">
                  <c:v>0.32905140443307423</c:v>
                </c:pt>
                <c:pt idx="92">
                  <c:v>0.27069525719690163</c:v>
                </c:pt>
                <c:pt idx="93">
                  <c:v>0.26493080850650119</c:v>
                </c:pt>
                <c:pt idx="94">
                  <c:v>0.24326075139258246</c:v>
                </c:pt>
                <c:pt idx="95">
                  <c:v>0.27506434330749147</c:v>
                </c:pt>
                <c:pt idx="96">
                  <c:v>0.2167437790879182</c:v>
                </c:pt>
                <c:pt idx="97">
                  <c:v>0.31521215261683588</c:v>
                </c:pt>
                <c:pt idx="98">
                  <c:v>9.6320684312236157E-2</c:v>
                </c:pt>
                <c:pt idx="99">
                  <c:v>0.25091364160722623</c:v>
                </c:pt>
                <c:pt idx="100">
                  <c:v>0.15553844887911669</c:v>
                </c:pt>
                <c:pt idx="101">
                  <c:v>0.19845410855171389</c:v>
                </c:pt>
                <c:pt idx="102">
                  <c:v>0.10867053271906048</c:v>
                </c:pt>
                <c:pt idx="103">
                  <c:v>0.14177290474013046</c:v>
                </c:pt>
                <c:pt idx="104">
                  <c:v>7.8211470503111044E-2</c:v>
                </c:pt>
                <c:pt idx="105">
                  <c:v>0.11303453554155431</c:v>
                </c:pt>
                <c:pt idx="106">
                  <c:v>7.7034689311021531E-2</c:v>
                </c:pt>
                <c:pt idx="107">
                  <c:v>6.2224529470205667E-2</c:v>
                </c:pt>
                <c:pt idx="108">
                  <c:v>8.7384263855693964E-2</c:v>
                </c:pt>
                <c:pt idx="109">
                  <c:v>6.6166619381494471E-2</c:v>
                </c:pt>
                <c:pt idx="110">
                  <c:v>7.6589901603426283E-2</c:v>
                </c:pt>
                <c:pt idx="111">
                  <c:v>0.19225503872989205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1.273109501332312E-2</c:v>
                </c:pt>
                <c:pt idx="1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Normalized Permeability</c:v>
          </c:tx>
          <c:marker>
            <c:symbol val="circle"/>
            <c:size val="5"/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73.455609711092237</c:v>
                </c:pt>
                <c:pt idx="1">
                  <c:v>69.382193886636159</c:v>
                </c:pt>
                <c:pt idx="2">
                  <c:v>61.270004523932016</c:v>
                </c:pt>
                <c:pt idx="3">
                  <c:v>55.214679268694042</c:v>
                </c:pt>
                <c:pt idx="4">
                  <c:v>51.008864087874159</c:v>
                </c:pt>
                <c:pt idx="5">
                  <c:v>46.816426542480237</c:v>
                </c:pt>
                <c:pt idx="6">
                  <c:v>42.658145839436862</c:v>
                </c:pt>
                <c:pt idx="7">
                  <c:v>38.958612800350302</c:v>
                </c:pt>
                <c:pt idx="8">
                  <c:v>35.501800824434454</c:v>
                </c:pt>
                <c:pt idx="9">
                  <c:v>32.425362873794995</c:v>
                </c:pt>
                <c:pt idx="10">
                  <c:v>29.731349245490577</c:v>
                </c:pt>
                <c:pt idx="11">
                  <c:v>27.189461871701909</c:v>
                </c:pt>
                <c:pt idx="12">
                  <c:v>24.83393299039345</c:v>
                </c:pt>
                <c:pt idx="13">
                  <c:v>22.730654959003157</c:v>
                </c:pt>
                <c:pt idx="14">
                  <c:v>20.814658165990846</c:v>
                </c:pt>
                <c:pt idx="15">
                  <c:v>18.981983940340569</c:v>
                </c:pt>
                <c:pt idx="16">
                  <c:v>17.379023690946447</c:v>
                </c:pt>
                <c:pt idx="17">
                  <c:v>15.884921261992288</c:v>
                </c:pt>
                <c:pt idx="18">
                  <c:v>14.509385435932803</c:v>
                </c:pt>
                <c:pt idx="19">
                  <c:v>13.257640968552325</c:v>
                </c:pt>
                <c:pt idx="20">
                  <c:v>12.108954035731177</c:v>
                </c:pt>
                <c:pt idx="21">
                  <c:v>11.073668323281876</c:v>
                </c:pt>
                <c:pt idx="22">
                  <c:v>10.142506898875013</c:v>
                </c:pt>
                <c:pt idx="23">
                  <c:v>9.2015802658839529</c:v>
                </c:pt>
                <c:pt idx="24">
                  <c:v>8.4871394644018832</c:v>
                </c:pt>
                <c:pt idx="25">
                  <c:v>7.7115211562690762</c:v>
                </c:pt>
                <c:pt idx="26">
                  <c:v>7.0659057081481906</c:v>
                </c:pt>
                <c:pt idx="27">
                  <c:v>6.4801300666443451</c:v>
                </c:pt>
                <c:pt idx="28">
                  <c:v>5.908640118437618</c:v>
                </c:pt>
                <c:pt idx="29">
                  <c:v>5.3844142232405154</c:v>
                </c:pt>
                <c:pt idx="30">
                  <c:v>4.9240651551990426</c:v>
                </c:pt>
                <c:pt idx="31">
                  <c:v>4.4970506754552035</c:v>
                </c:pt>
                <c:pt idx="32">
                  <c:v>4.1114136671722861</c:v>
                </c:pt>
                <c:pt idx="33">
                  <c:v>3.7712097026223792</c:v>
                </c:pt>
                <c:pt idx="34">
                  <c:v>3.4801155375112862</c:v>
                </c:pt>
                <c:pt idx="35">
                  <c:v>3.2527111382822471</c:v>
                </c:pt>
                <c:pt idx="36">
                  <c:v>2.9618516085677085</c:v>
                </c:pt>
                <c:pt idx="37">
                  <c:v>2.7168242705725478</c:v>
                </c:pt>
                <c:pt idx="38">
                  <c:v>2.4555840122156822</c:v>
                </c:pt>
                <c:pt idx="39">
                  <c:v>2.2314956905218581</c:v>
                </c:pt>
                <c:pt idx="40">
                  <c:v>2.0559790145929799</c:v>
                </c:pt>
                <c:pt idx="41">
                  <c:v>1.8684333051351441</c:v>
                </c:pt>
                <c:pt idx="42">
                  <c:v>1.7000098656478919</c:v>
                </c:pt>
                <c:pt idx="43">
                  <c:v>1.5550600968401929</c:v>
                </c:pt>
                <c:pt idx="44">
                  <c:v>1.4162910098173955</c:v>
                </c:pt>
                <c:pt idx="45">
                  <c:v>1.2911593593892239</c:v>
                </c:pt>
                <c:pt idx="46">
                  <c:v>1.177961858526591</c:v>
                </c:pt>
                <c:pt idx="47">
                  <c:v>1.0828245046704814</c:v>
                </c:pt>
                <c:pt idx="48">
                  <c:v>0.98340502522952078</c:v>
                </c:pt>
                <c:pt idx="49">
                  <c:v>0.9037813535519934</c:v>
                </c:pt>
                <c:pt idx="50">
                  <c:v>0.82013414299015575</c:v>
                </c:pt>
                <c:pt idx="51">
                  <c:v>0.75488347369567543</c:v>
                </c:pt>
                <c:pt idx="52">
                  <c:v>0.68676235137588582</c:v>
                </c:pt>
                <c:pt idx="53">
                  <c:v>0.62869289359714242</c:v>
                </c:pt>
                <c:pt idx="54">
                  <c:v>0.57600608077417925</c:v>
                </c:pt>
                <c:pt idx="55">
                  <c:v>0.52559525859775302</c:v>
                </c:pt>
                <c:pt idx="56">
                  <c:v>0.47917755563084069</c:v>
                </c:pt>
                <c:pt idx="57">
                  <c:v>0.43725203663240869</c:v>
                </c:pt>
                <c:pt idx="58">
                  <c:v>0.40032517188087285</c:v>
                </c:pt>
                <c:pt idx="59">
                  <c:v>0.36540055199845833</c:v>
                </c:pt>
                <c:pt idx="60">
                  <c:v>0.33436772677290844</c:v>
                </c:pt>
                <c:pt idx="61">
                  <c:v>0.30524505442808586</c:v>
                </c:pt>
                <c:pt idx="62">
                  <c:v>0.27824943576457972</c:v>
                </c:pt>
                <c:pt idx="63">
                  <c:v>0.25461224518222964</c:v>
                </c:pt>
                <c:pt idx="64">
                  <c:v>0.23300772245300802</c:v>
                </c:pt>
                <c:pt idx="65">
                  <c:v>0.21312854229773365</c:v>
                </c:pt>
                <c:pt idx="66">
                  <c:v>0.19456873872792468</c:v>
                </c:pt>
                <c:pt idx="67">
                  <c:v>0.17797599140334783</c:v>
                </c:pt>
                <c:pt idx="68">
                  <c:v>0.16262920555085761</c:v>
                </c:pt>
                <c:pt idx="69">
                  <c:v>0.14866928850172462</c:v>
                </c:pt>
                <c:pt idx="70">
                  <c:v>0.13577048093677582</c:v>
                </c:pt>
                <c:pt idx="71">
                  <c:v>0.12421144844709636</c:v>
                </c:pt>
                <c:pt idx="72">
                  <c:v>0.11345066400360185</c:v>
                </c:pt>
                <c:pt idx="73">
                  <c:v>0.10421703328967649</c:v>
                </c:pt>
                <c:pt idx="74">
                  <c:v>9.5069747363380905E-2</c:v>
                </c:pt>
                <c:pt idx="75">
                  <c:v>8.6816674661251869E-2</c:v>
                </c:pt>
                <c:pt idx="76">
                  <c:v>7.9245773629825891E-2</c:v>
                </c:pt>
                <c:pt idx="77">
                  <c:v>7.2413208154138972E-2</c:v>
                </c:pt>
                <c:pt idx="78">
                  <c:v>6.6275392655103821E-2</c:v>
                </c:pt>
                <c:pt idx="79">
                  <c:v>6.0405257546595967E-2</c:v>
                </c:pt>
                <c:pt idx="80">
                  <c:v>5.518874241615062E-2</c:v>
                </c:pt>
                <c:pt idx="81">
                  <c:v>5.0653619873378901E-2</c:v>
                </c:pt>
                <c:pt idx="82">
                  <c:v>4.6156822050183684E-2</c:v>
                </c:pt>
                <c:pt idx="83">
                  <c:v>4.218750423100618E-2</c:v>
                </c:pt>
                <c:pt idx="84">
                  <c:v>3.8609841604099686E-2</c:v>
                </c:pt>
                <c:pt idx="85">
                  <c:v>3.5275422587322719E-2</c:v>
                </c:pt>
                <c:pt idx="86">
                  <c:v>3.2237200811551334E-2</c:v>
                </c:pt>
                <c:pt idx="87">
                  <c:v>2.9470119150051492E-2</c:v>
                </c:pt>
                <c:pt idx="88">
                  <c:v>2.6903873252400706E-2</c:v>
                </c:pt>
                <c:pt idx="89">
                  <c:v>2.4627275725768883E-2</c:v>
                </c:pt>
                <c:pt idx="90">
                  <c:v>2.254175928002139E-2</c:v>
                </c:pt>
                <c:pt idx="91">
                  <c:v>2.0592085880371407E-2</c:v>
                </c:pt>
                <c:pt idx="92">
                  <c:v>1.8809437122722004E-2</c:v>
                </c:pt>
                <c:pt idx="93">
                  <c:v>1.7189361669601683E-2</c:v>
                </c:pt>
                <c:pt idx="94">
                  <c:v>1.5727044744133698E-2</c:v>
                </c:pt>
                <c:pt idx="95">
                  <c:v>1.4366109192588117E-2</c:v>
                </c:pt>
                <c:pt idx="96">
                  <c:v>1.3137846712378717E-2</c:v>
                </c:pt>
                <c:pt idx="97">
                  <c:v>1.2011885162838597E-2</c:v>
                </c:pt>
                <c:pt idx="98">
                  <c:v>1.0972725373623277E-2</c:v>
                </c:pt>
                <c:pt idx="99">
                  <c:v>1.0026313947717814E-2</c:v>
                </c:pt>
                <c:pt idx="100">
                  <c:v>9.182706627130827E-3</c:v>
                </c:pt>
                <c:pt idx="101">
                  <c:v>8.4061178262287012E-3</c:v>
                </c:pt>
                <c:pt idx="102">
                  <c:v>7.6415029323700038E-3</c:v>
                </c:pt>
                <c:pt idx="103">
                  <c:v>7.0040138454815536E-3</c:v>
                </c:pt>
                <c:pt idx="104">
                  <c:v>6.3895037995255156E-3</c:v>
                </c:pt>
                <c:pt idx="105">
                  <c:v>5.8428316583177117E-3</c:v>
                </c:pt>
                <c:pt idx="106">
                  <c:v>5.3558765154371772E-3</c:v>
                </c:pt>
                <c:pt idx="107">
                  <c:v>4.8993403844647329E-3</c:v>
                </c:pt>
                <c:pt idx="108">
                  <c:v>4.4774599771490739E-3</c:v>
                </c:pt>
                <c:pt idx="109">
                  <c:v>4.0915813110773101E-3</c:v>
                </c:pt>
                <c:pt idx="110">
                  <c:v>3.7283981824976675E-3</c:v>
                </c:pt>
                <c:pt idx="111">
                  <c:v>3.4137859974891021E-3</c:v>
                </c:pt>
                <c:pt idx="112">
                  <c:v>3.12114861204464E-3</c:v>
                </c:pt>
                <c:pt idx="113">
                  <c:v>2.8521158506899253E-3</c:v>
                </c:pt>
                <c:pt idx="114">
                  <c:v>2.6073318480087601E-3</c:v>
                </c:pt>
                <c:pt idx="115">
                  <c:v>2.3853633097287281E-3</c:v>
                </c:pt>
                <c:pt idx="116">
                  <c:v>2.1808566843222366E-3</c:v>
                </c:pt>
                <c:pt idx="117">
                  <c:v>1.9939289238604732E-3</c:v>
                </c:pt>
                <c:pt idx="118">
                  <c:v>1.8363828749066488E-3</c:v>
                </c:pt>
              </c:numCache>
            </c:numRef>
          </c:xVal>
          <c:yVal>
            <c:numRef>
              <c:f>Table!$T$18:$T$136</c:f>
              <c:numCache>
                <c:formatCode>????0.000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0.97906468648498601</c:v>
                </c:pt>
                <c:pt idx="32">
                  <c:v>0.95617540870977669</c:v>
                </c:pt>
                <c:pt idx="33">
                  <c:v>0.91057241734451444</c:v>
                </c:pt>
                <c:pt idx="34">
                  <c:v>0.89651237197300293</c:v>
                </c:pt>
                <c:pt idx="35">
                  <c:v>0.87589794508881957</c:v>
                </c:pt>
                <c:pt idx="36">
                  <c:v>0.79993579222255873</c:v>
                </c:pt>
                <c:pt idx="37">
                  <c:v>0.6816414272445479</c:v>
                </c:pt>
                <c:pt idx="38">
                  <c:v>0.58045114939964348</c:v>
                </c:pt>
                <c:pt idx="39">
                  <c:v>0.47714110433177703</c:v>
                </c:pt>
                <c:pt idx="40">
                  <c:v>0.36838124950068862</c:v>
                </c:pt>
                <c:pt idx="41">
                  <c:v>0.2871719979839924</c:v>
                </c:pt>
                <c:pt idx="42">
                  <c:v>0.22395935696235225</c:v>
                </c:pt>
                <c:pt idx="43">
                  <c:v>0.17792866633635773</c:v>
                </c:pt>
                <c:pt idx="44">
                  <c:v>0.1406153217395576</c:v>
                </c:pt>
                <c:pt idx="45">
                  <c:v>0.11168771505286668</c:v>
                </c:pt>
                <c:pt idx="46">
                  <c:v>8.9296826387099903E-2</c:v>
                </c:pt>
                <c:pt idx="47">
                  <c:v>7.1803606035379719E-2</c:v>
                </c:pt>
                <c:pt idx="48">
                  <c:v>5.7910293472314134E-2</c:v>
                </c:pt>
                <c:pt idx="49">
                  <c:v>4.8020049217365357E-2</c:v>
                </c:pt>
                <c:pt idx="50">
                  <c:v>3.9383295154685083E-2</c:v>
                </c:pt>
                <c:pt idx="51">
                  <c:v>3.3073218922255121E-2</c:v>
                </c:pt>
                <c:pt idx="52">
                  <c:v>2.742699186653963E-2</c:v>
                </c:pt>
                <c:pt idx="53">
                  <c:v>2.2926856192616252E-2</c:v>
                </c:pt>
                <c:pt idx="54">
                  <c:v>1.9383916933309875E-2</c:v>
                </c:pt>
                <c:pt idx="55">
                  <c:v>1.6424515626855096E-2</c:v>
                </c:pt>
                <c:pt idx="56">
                  <c:v>1.3924560013864107E-2</c:v>
                </c:pt>
                <c:pt idx="57">
                  <c:v>1.1798634717372636E-2</c:v>
                </c:pt>
                <c:pt idx="58">
                  <c:v>1.0051607892364922E-2</c:v>
                </c:pt>
                <c:pt idx="59">
                  <c:v>8.50844028819564E-3</c:v>
                </c:pt>
                <c:pt idx="60">
                  <c:v>7.2275477781976738E-3</c:v>
                </c:pt>
                <c:pt idx="61">
                  <c:v>6.1370989193313408E-3</c:v>
                </c:pt>
                <c:pt idx="62">
                  <c:v>5.2087026473999209E-3</c:v>
                </c:pt>
                <c:pt idx="63">
                  <c:v>4.4025253105750561E-3</c:v>
                </c:pt>
                <c:pt idx="64">
                  <c:v>3.6983256106413176E-3</c:v>
                </c:pt>
                <c:pt idx="65">
                  <c:v>3.1108324567229451E-3</c:v>
                </c:pt>
                <c:pt idx="66">
                  <c:v>2.6026029052762523E-3</c:v>
                </c:pt>
                <c:pt idx="67">
                  <c:v>2.1757664788674136E-3</c:v>
                </c:pt>
                <c:pt idx="68">
                  <c:v>1.79993184097893E-3</c:v>
                </c:pt>
                <c:pt idx="69">
                  <c:v>1.4886783472313203E-3</c:v>
                </c:pt>
                <c:pt idx="70">
                  <c:v>1.2276215849463812E-3</c:v>
                </c:pt>
                <c:pt idx="71">
                  <c:v>1.0102581376316699E-3</c:v>
                </c:pt>
                <c:pt idx="72">
                  <c:v>8.3246177533380372E-4</c:v>
                </c:pt>
                <c:pt idx="73">
                  <c:v>6.8916766618110081E-4</c:v>
                </c:pt>
                <c:pt idx="74">
                  <c:v>5.6094514806537266E-4</c:v>
                </c:pt>
                <c:pt idx="75">
                  <c:v>4.5803410495326435E-4</c:v>
                </c:pt>
                <c:pt idx="76">
                  <c:v>3.6885645064688166E-4</c:v>
                </c:pt>
                <c:pt idx="77">
                  <c:v>3.0050294829575552E-4</c:v>
                </c:pt>
                <c:pt idx="78">
                  <c:v>2.4042390410961012E-4</c:v>
                </c:pt>
                <c:pt idx="79">
                  <c:v>1.9093040072859502E-4</c:v>
                </c:pt>
                <c:pt idx="80">
                  <c:v>1.5580151977501178E-4</c:v>
                </c:pt>
                <c:pt idx="81">
                  <c:v>1.2757515686301346E-4</c:v>
                </c:pt>
                <c:pt idx="82">
                  <c:v>1.0165190493616194E-4</c:v>
                </c:pt>
                <c:pt idx="83">
                  <c:v>8.1749539775355373E-5</c:v>
                </c:pt>
                <c:pt idx="84">
                  <c:v>6.3095213147179585E-5</c:v>
                </c:pt>
                <c:pt idx="85">
                  <c:v>4.995951481634453E-5</c:v>
                </c:pt>
                <c:pt idx="86">
                  <c:v>3.9867557702355505E-5</c:v>
                </c:pt>
                <c:pt idx="87">
                  <c:v>3.2003955130588402E-5</c:v>
                </c:pt>
                <c:pt idx="88">
                  <c:v>2.4462423869331396E-5</c:v>
                </c:pt>
                <c:pt idx="89">
                  <c:v>1.9793249871336016E-5</c:v>
                </c:pt>
                <c:pt idx="90">
                  <c:v>1.5634233482941795E-5</c:v>
                </c:pt>
                <c:pt idx="91">
                  <c:v>1.2044223182794411E-5</c:v>
                </c:pt>
                <c:pt idx="92">
                  <c:v>9.5800937871537428E-6</c:v>
                </c:pt>
                <c:pt idx="93">
                  <c:v>7.5659835918617802E-6</c:v>
                </c:pt>
                <c:pt idx="94">
                  <c:v>6.0178887881789933E-6</c:v>
                </c:pt>
                <c:pt idx="95">
                  <c:v>4.5572464443255356E-6</c:v>
                </c:pt>
                <c:pt idx="96">
                  <c:v>3.5946898218064405E-6</c:v>
                </c:pt>
                <c:pt idx="97">
                  <c:v>2.424499342956743E-6</c:v>
                </c:pt>
                <c:pt idx="98">
                  <c:v>2.1261123807070348E-6</c:v>
                </c:pt>
                <c:pt idx="99">
                  <c:v>1.4771221844567251E-6</c:v>
                </c:pt>
                <c:pt idx="100">
                  <c:v>1.1396713961442373E-6</c:v>
                </c:pt>
                <c:pt idx="101">
                  <c:v>7.7885828964063819E-7</c:v>
                </c:pt>
                <c:pt idx="102">
                  <c:v>6.1559045672066048E-7</c:v>
                </c:pt>
                <c:pt idx="103">
                  <c:v>4.3664589932657094E-7</c:v>
                </c:pt>
                <c:pt idx="104">
                  <c:v>3.544905244901031E-7</c:v>
                </c:pt>
                <c:pt idx="105">
                  <c:v>2.5520426116809602E-7</c:v>
                </c:pt>
                <c:pt idx="106">
                  <c:v>1.9834794584561166E-7</c:v>
                </c:pt>
                <c:pt idx="107">
                  <c:v>1.5991814705795804E-7</c:v>
                </c:pt>
                <c:pt idx="108">
                  <c:v>1.1484395812111359E-7</c:v>
                </c:pt>
                <c:pt idx="109">
                  <c:v>8.6343451388692927E-8</c:v>
                </c:pt>
                <c:pt idx="110">
                  <c:v>5.8949962244980725E-8</c:v>
                </c:pt>
                <c:pt idx="111">
                  <c:v>1.3023159217695479E-9</c:v>
                </c:pt>
                <c:pt idx="112">
                  <c:v>1.3023159217695479E-9</c:v>
                </c:pt>
                <c:pt idx="113">
                  <c:v>1.3023159217695479E-9</c:v>
                </c:pt>
                <c:pt idx="114">
                  <c:v>1.3023159217695479E-9</c:v>
                </c:pt>
                <c:pt idx="115">
                  <c:v>1.3023159217695479E-9</c:v>
                </c:pt>
                <c:pt idx="116">
                  <c:v>1.3023159217695479E-9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10624"/>
        <c:axId val="105212544"/>
      </c:scatterChart>
      <c:valAx>
        <c:axId val="105210624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03231262758834"/>
              <c:y val="0.92577460224880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5212544"/>
        <c:crosses val="autoZero"/>
        <c:crossBetween val="midCat"/>
      </c:valAx>
      <c:valAx>
        <c:axId val="1052125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Distribution Function</a:t>
                </a:r>
              </a:p>
            </c:rich>
          </c:tx>
          <c:layout>
            <c:manualLayout>
              <c:xMode val="edge"/>
              <c:yMode val="edge"/>
              <c:x val="1.753793951647354E-2"/>
              <c:y val="0.41480627709551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5210624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19344156762064"/>
          <c:y val="0.17604997624682661"/>
          <c:w val="0.32571839409811765"/>
          <c:h val="0.20424665897106842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lt2"/>
    </a:solidFill>
    <a:ln w="3175">
      <a:solidFill>
        <a:sysClr val="windowText" lastClr="000000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66" r="0.75000000000000866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/>
              <a:t>Incremental Intrusion %PV vs Pore Aperture Diameter</a:t>
            </a:r>
          </a:p>
        </c:rich>
      </c:tx>
      <c:layout>
        <c:manualLayout>
          <c:xMode val="edge"/>
          <c:yMode val="edge"/>
          <c:x val="0.1723981077147016"/>
          <c:y val="4.4362544362544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9498670579271"/>
          <c:y val="0.15326975675683863"/>
          <c:w val="0.82827901825522265"/>
          <c:h val="0.72458777553660758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dk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60000"/>
                  <a:lumOff val="40000"/>
                </a:schemeClr>
              </a:solidFill>
              <a:ln>
                <a:solidFill>
                  <a:schemeClr val="dk2">
                    <a:lumMod val="50000"/>
                  </a:schemeClr>
                </a:solidFill>
              </a:ln>
            </c:spPr>
          </c:marker>
          <c:xVal>
            <c:numRef>
              <c:f>Table!$F$18:$F$136</c:f>
              <c:numCache>
                <c:formatCode>???0.000</c:formatCode>
                <c:ptCount val="119"/>
                <c:pt idx="0">
                  <c:v>146.91121942218447</c:v>
                </c:pt>
                <c:pt idx="1">
                  <c:v>138.76438777327232</c:v>
                </c:pt>
                <c:pt idx="2">
                  <c:v>122.54000904786403</c:v>
                </c:pt>
                <c:pt idx="3">
                  <c:v>110.42935853738808</c:v>
                </c:pt>
                <c:pt idx="4">
                  <c:v>102.01772817574832</c:v>
                </c:pt>
                <c:pt idx="5">
                  <c:v>93.632853084960473</c:v>
                </c:pt>
                <c:pt idx="6">
                  <c:v>85.316291678873725</c:v>
                </c:pt>
                <c:pt idx="7">
                  <c:v>77.917225600700604</c:v>
                </c:pt>
                <c:pt idx="8">
                  <c:v>71.003601648868909</c:v>
                </c:pt>
                <c:pt idx="9">
                  <c:v>64.850725747589991</c:v>
                </c:pt>
                <c:pt idx="10">
                  <c:v>59.462698490981154</c:v>
                </c:pt>
                <c:pt idx="11">
                  <c:v>54.378923743403817</c:v>
                </c:pt>
                <c:pt idx="12">
                  <c:v>49.6678659807869</c:v>
                </c:pt>
                <c:pt idx="13">
                  <c:v>45.461309918006314</c:v>
                </c:pt>
                <c:pt idx="14">
                  <c:v>41.629316331981691</c:v>
                </c:pt>
                <c:pt idx="15">
                  <c:v>37.963967880681139</c:v>
                </c:pt>
                <c:pt idx="16">
                  <c:v>34.758047381892894</c:v>
                </c:pt>
                <c:pt idx="17">
                  <c:v>31.769842523984575</c:v>
                </c:pt>
                <c:pt idx="18">
                  <c:v>29.018770871865605</c:v>
                </c:pt>
                <c:pt idx="19">
                  <c:v>26.51528193710465</c:v>
                </c:pt>
                <c:pt idx="20">
                  <c:v>24.217908071462354</c:v>
                </c:pt>
                <c:pt idx="21">
                  <c:v>22.147336646563751</c:v>
                </c:pt>
                <c:pt idx="22">
                  <c:v>20.285013797750025</c:v>
                </c:pt>
                <c:pt idx="23">
                  <c:v>18.403160531767906</c:v>
                </c:pt>
                <c:pt idx="24">
                  <c:v>16.974278928803766</c:v>
                </c:pt>
                <c:pt idx="25">
                  <c:v>15.423042312538152</c:v>
                </c:pt>
                <c:pt idx="26">
                  <c:v>14.131811416296381</c:v>
                </c:pt>
                <c:pt idx="27">
                  <c:v>12.96026013328869</c:v>
                </c:pt>
                <c:pt idx="28">
                  <c:v>11.817280236875236</c:v>
                </c:pt>
                <c:pt idx="29">
                  <c:v>10.768828446481031</c:v>
                </c:pt>
                <c:pt idx="30">
                  <c:v>9.8481303103980853</c:v>
                </c:pt>
                <c:pt idx="31">
                  <c:v>8.9941013509104071</c:v>
                </c:pt>
                <c:pt idx="32">
                  <c:v>8.2228273343445721</c:v>
                </c:pt>
                <c:pt idx="33">
                  <c:v>7.5424194052447584</c:v>
                </c:pt>
                <c:pt idx="34">
                  <c:v>6.9602310750225724</c:v>
                </c:pt>
                <c:pt idx="35">
                  <c:v>6.5054222765644942</c:v>
                </c:pt>
                <c:pt idx="36">
                  <c:v>5.9237032171354169</c:v>
                </c:pt>
                <c:pt idx="37">
                  <c:v>5.4336485411450957</c:v>
                </c:pt>
                <c:pt idx="38">
                  <c:v>4.9111680244313645</c:v>
                </c:pt>
                <c:pt idx="39">
                  <c:v>4.4629913810437163</c:v>
                </c:pt>
                <c:pt idx="40">
                  <c:v>4.1119580291859599</c:v>
                </c:pt>
                <c:pt idx="41">
                  <c:v>3.7368666102702881</c:v>
                </c:pt>
                <c:pt idx="42">
                  <c:v>3.4000197312957838</c:v>
                </c:pt>
                <c:pt idx="43">
                  <c:v>3.1101201936803857</c:v>
                </c:pt>
                <c:pt idx="44">
                  <c:v>2.8325820196347911</c:v>
                </c:pt>
                <c:pt idx="45">
                  <c:v>2.5823187187784478</c:v>
                </c:pt>
                <c:pt idx="46">
                  <c:v>2.3559237170531819</c:v>
                </c:pt>
                <c:pt idx="47">
                  <c:v>2.1656490093409628</c:v>
                </c:pt>
                <c:pt idx="48">
                  <c:v>1.9668100504590416</c:v>
                </c:pt>
                <c:pt idx="49">
                  <c:v>1.8075627071039868</c:v>
                </c:pt>
                <c:pt idx="50">
                  <c:v>1.6402682859803115</c:v>
                </c:pt>
                <c:pt idx="51">
                  <c:v>1.5097669473913509</c:v>
                </c:pt>
                <c:pt idx="52">
                  <c:v>1.3735247027517716</c:v>
                </c:pt>
                <c:pt idx="53">
                  <c:v>1.2573857871942848</c:v>
                </c:pt>
                <c:pt idx="54">
                  <c:v>1.1520121615483585</c:v>
                </c:pt>
                <c:pt idx="55">
                  <c:v>1.051190517195506</c:v>
                </c:pt>
                <c:pt idx="56">
                  <c:v>0.95835511126168138</c:v>
                </c:pt>
                <c:pt idx="57">
                  <c:v>0.87450407326481738</c:v>
                </c:pt>
                <c:pt idx="58">
                  <c:v>0.80065034376174571</c:v>
                </c:pt>
                <c:pt idx="59">
                  <c:v>0.73080110399691667</c:v>
                </c:pt>
                <c:pt idx="60">
                  <c:v>0.66873545354581687</c:v>
                </c:pt>
                <c:pt idx="61">
                  <c:v>0.61049010885617172</c:v>
                </c:pt>
                <c:pt idx="62">
                  <c:v>0.55649887152915944</c:v>
                </c:pt>
                <c:pt idx="63">
                  <c:v>0.50922449036445927</c:v>
                </c:pt>
                <c:pt idx="64">
                  <c:v>0.46601544490601604</c:v>
                </c:pt>
                <c:pt idx="65">
                  <c:v>0.42625708459546729</c:v>
                </c:pt>
                <c:pt idx="66">
                  <c:v>0.38913747745584937</c:v>
                </c:pt>
                <c:pt idx="67">
                  <c:v>0.35595198280669565</c:v>
                </c:pt>
                <c:pt idx="68">
                  <c:v>0.32525841110171522</c:v>
                </c:pt>
                <c:pt idx="69">
                  <c:v>0.29733857700344923</c:v>
                </c:pt>
                <c:pt idx="70">
                  <c:v>0.27154096187355165</c:v>
                </c:pt>
                <c:pt idx="71">
                  <c:v>0.24842289689419272</c:v>
                </c:pt>
                <c:pt idx="72">
                  <c:v>0.2269013280072037</c:v>
                </c:pt>
                <c:pt idx="73">
                  <c:v>0.20843406657935298</c:v>
                </c:pt>
                <c:pt idx="74">
                  <c:v>0.19013949472676181</c:v>
                </c:pt>
                <c:pt idx="75">
                  <c:v>0.17363334932250374</c:v>
                </c:pt>
                <c:pt idx="76">
                  <c:v>0.15849154725965178</c:v>
                </c:pt>
                <c:pt idx="77">
                  <c:v>0.14482641630827794</c:v>
                </c:pt>
                <c:pt idx="78">
                  <c:v>0.13255078531020764</c:v>
                </c:pt>
                <c:pt idx="79">
                  <c:v>0.12081051509319193</c:v>
                </c:pt>
                <c:pt idx="80">
                  <c:v>0.11037748483230124</c:v>
                </c:pt>
                <c:pt idx="81">
                  <c:v>0.1013072397467578</c:v>
                </c:pt>
                <c:pt idx="82">
                  <c:v>9.2313644100367367E-2</c:v>
                </c:pt>
                <c:pt idx="83">
                  <c:v>8.437500846201236E-2</c:v>
                </c:pt>
                <c:pt idx="84">
                  <c:v>7.7219683208199372E-2</c:v>
                </c:pt>
                <c:pt idx="85">
                  <c:v>7.0550845174645438E-2</c:v>
                </c:pt>
                <c:pt idx="86">
                  <c:v>6.4474401623102667E-2</c:v>
                </c:pt>
                <c:pt idx="87">
                  <c:v>5.8940238300102983E-2</c:v>
                </c:pt>
                <c:pt idx="88">
                  <c:v>5.3807746504801413E-2</c:v>
                </c:pt>
                <c:pt idx="89">
                  <c:v>4.9254551451537766E-2</c:v>
                </c:pt>
                <c:pt idx="90">
                  <c:v>4.5083518560042779E-2</c:v>
                </c:pt>
                <c:pt idx="91">
                  <c:v>4.1184171760742815E-2</c:v>
                </c:pt>
                <c:pt idx="92">
                  <c:v>3.7618874245444009E-2</c:v>
                </c:pt>
                <c:pt idx="93">
                  <c:v>3.4378723339203367E-2</c:v>
                </c:pt>
                <c:pt idx="94">
                  <c:v>3.1454089488267396E-2</c:v>
                </c:pt>
                <c:pt idx="95">
                  <c:v>2.8732218385176235E-2</c:v>
                </c:pt>
                <c:pt idx="96">
                  <c:v>2.6275693424757433E-2</c:v>
                </c:pt>
                <c:pt idx="97">
                  <c:v>2.4023770325677193E-2</c:v>
                </c:pt>
                <c:pt idx="98">
                  <c:v>2.1945450747246555E-2</c:v>
                </c:pt>
                <c:pt idx="99">
                  <c:v>2.0052627895435628E-2</c:v>
                </c:pt>
                <c:pt idx="100">
                  <c:v>1.8365413254261654E-2</c:v>
                </c:pt>
                <c:pt idx="101">
                  <c:v>1.6812235652457402E-2</c:v>
                </c:pt>
                <c:pt idx="102">
                  <c:v>1.5283005864740008E-2</c:v>
                </c:pt>
                <c:pt idx="103">
                  <c:v>1.4008027690963107E-2</c:v>
                </c:pt>
                <c:pt idx="104">
                  <c:v>1.2779007599051031E-2</c:v>
                </c:pt>
                <c:pt idx="105">
                  <c:v>1.1685663316635423E-2</c:v>
                </c:pt>
                <c:pt idx="106">
                  <c:v>1.0711753030874354E-2</c:v>
                </c:pt>
                <c:pt idx="107">
                  <c:v>9.7986807689294658E-3</c:v>
                </c:pt>
                <c:pt idx="108">
                  <c:v>8.9549199542981479E-3</c:v>
                </c:pt>
                <c:pt idx="109">
                  <c:v>8.1831626221546203E-3</c:v>
                </c:pt>
                <c:pt idx="110">
                  <c:v>7.4567963649953351E-3</c:v>
                </c:pt>
                <c:pt idx="111">
                  <c:v>6.8275719949782042E-3</c:v>
                </c:pt>
                <c:pt idx="112">
                  <c:v>6.2422972240892801E-3</c:v>
                </c:pt>
                <c:pt idx="113">
                  <c:v>5.7042317013798506E-3</c:v>
                </c:pt>
                <c:pt idx="114">
                  <c:v>5.2146636960175201E-3</c:v>
                </c:pt>
                <c:pt idx="115">
                  <c:v>4.7707266194574561E-3</c:v>
                </c:pt>
                <c:pt idx="116">
                  <c:v>4.3617133686444732E-3</c:v>
                </c:pt>
                <c:pt idx="117">
                  <c:v>3.9878578477209464E-3</c:v>
                </c:pt>
                <c:pt idx="118">
                  <c:v>3.6727657498132975E-3</c:v>
                </c:pt>
              </c:numCache>
            </c:numRef>
          </c:xVal>
          <c:yVal>
            <c:numRef>
              <c:f>Table!$H$18:$H$136</c:f>
              <c:numCache>
                <c:formatCode>????0.00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0.12306664549978277</c:v>
                </c:pt>
                <c:pt idx="32">
                  <c:v>0.16097787717937787</c:v>
                </c:pt>
                <c:pt idx="33">
                  <c:v>0.3811960776764251</c:v>
                </c:pt>
                <c:pt idx="34">
                  <c:v>0.1380116836766534</c:v>
                </c:pt>
                <c:pt idx="35">
                  <c:v>0.23163102467820096</c:v>
                </c:pt>
                <c:pt idx="36">
                  <c:v>1.0294070286583419</c:v>
                </c:pt>
                <c:pt idx="37">
                  <c:v>1.9052738969934779</c:v>
                </c:pt>
                <c:pt idx="38">
                  <c:v>1.9950126372553876</c:v>
                </c:pt>
                <c:pt idx="39">
                  <c:v>2.4664192592778891</c:v>
                </c:pt>
                <c:pt idx="40">
                  <c:v>3.0587763324257526</c:v>
                </c:pt>
                <c:pt idx="41">
                  <c:v>2.7654560734265914</c:v>
                </c:pt>
                <c:pt idx="42">
                  <c:v>2.6002643929836697</c:v>
                </c:pt>
                <c:pt idx="43">
                  <c:v>2.2629220433301356</c:v>
                </c:pt>
                <c:pt idx="44">
                  <c:v>2.2114424355967053</c:v>
                </c:pt>
                <c:pt idx="45">
                  <c:v>2.062857675842352</c:v>
                </c:pt>
                <c:pt idx="46">
                  <c:v>1.9183388857855306</c:v>
                </c:pt>
                <c:pt idx="47">
                  <c:v>1.7736587785753208</c:v>
                </c:pt>
                <c:pt idx="48">
                  <c:v>1.7078802515948972</c:v>
                </c:pt>
                <c:pt idx="49">
                  <c:v>1.4394504519319433</c:v>
                </c:pt>
                <c:pt idx="50">
                  <c:v>1.5265014637782457</c:v>
                </c:pt>
                <c:pt idx="51">
                  <c:v>1.3164101662381107</c:v>
                </c:pt>
                <c:pt idx="52">
                  <c:v>1.423186573141848</c:v>
                </c:pt>
                <c:pt idx="53">
                  <c:v>1.3535208858387406</c:v>
                </c:pt>
                <c:pt idx="54">
                  <c:v>1.26948047966237</c:v>
                </c:pt>
                <c:pt idx="55">
                  <c:v>1.2735542236805344</c:v>
                </c:pt>
                <c:pt idx="56">
                  <c:v>1.2943621928878528</c:v>
                </c:pt>
                <c:pt idx="57">
                  <c:v>1.3219066109343771</c:v>
                </c:pt>
                <c:pt idx="58">
                  <c:v>1.2959559286201525</c:v>
                </c:pt>
                <c:pt idx="59">
                  <c:v>1.3740139950599257</c:v>
                </c:pt>
                <c:pt idx="60">
                  <c:v>1.3620104439834861</c:v>
                </c:pt>
                <c:pt idx="61">
                  <c:v>1.3913118584958539</c:v>
                </c:pt>
                <c:pt idx="62">
                  <c:v>1.4255460794577175</c:v>
                </c:pt>
                <c:pt idx="63">
                  <c:v>1.4783881368842486</c:v>
                </c:pt>
                <c:pt idx="64">
                  <c:v>1.5419548696410601</c:v>
                </c:pt>
                <c:pt idx="65">
                  <c:v>1.5375740399574127</c:v>
                </c:pt>
                <c:pt idx="66">
                  <c:v>1.5959902852866676</c:v>
                </c:pt>
                <c:pt idx="67">
                  <c:v>1.6019726250232722</c:v>
                </c:pt>
                <c:pt idx="68">
                  <c:v>1.6893365532755453</c:v>
                </c:pt>
                <c:pt idx="69">
                  <c:v>1.6741260949328804</c:v>
                </c:pt>
                <c:pt idx="70">
                  <c:v>1.683606878959921</c:v>
                </c:pt>
                <c:pt idx="71">
                  <c:v>1.6748646553941953</c:v>
                </c:pt>
                <c:pt idx="72">
                  <c:v>1.6421969600423694</c:v>
                </c:pt>
                <c:pt idx="73">
                  <c:v>1.5684380929195072</c:v>
                </c:pt>
                <c:pt idx="74">
                  <c:v>1.686537797843215</c:v>
                </c:pt>
                <c:pt idx="75">
                  <c:v>1.6232004075454398</c:v>
                </c:pt>
                <c:pt idx="76">
                  <c:v>1.6881859538200104</c:v>
                </c:pt>
                <c:pt idx="77">
                  <c:v>1.5496786572022501</c:v>
                </c:pt>
                <c:pt idx="78">
                  <c:v>1.6260535832222729</c:v>
                </c:pt>
                <c:pt idx="79">
                  <c:v>1.6125573625819385</c:v>
                </c:pt>
                <c:pt idx="80">
                  <c:v>1.3711336092608235</c:v>
                </c:pt>
                <c:pt idx="81">
                  <c:v>1.3078273162456213</c:v>
                </c:pt>
                <c:pt idx="82">
                  <c:v>1.4465522938415063</c:v>
                </c:pt>
                <c:pt idx="83">
                  <c:v>1.329393281715852</c:v>
                </c:pt>
                <c:pt idx="84">
                  <c:v>1.487647352772882</c:v>
                </c:pt>
                <c:pt idx="85">
                  <c:v>1.2549463872158668</c:v>
                </c:pt>
                <c:pt idx="86">
                  <c:v>1.1544555185538741</c:v>
                </c:pt>
                <c:pt idx="87">
                  <c:v>1.0764013392744545</c:v>
                </c:pt>
                <c:pt idx="88">
                  <c:v>1.2386436368225304</c:v>
                </c:pt>
                <c:pt idx="89">
                  <c:v>0.91521634933413054</c:v>
                </c:pt>
                <c:pt idx="90">
                  <c:v>0.97304174629432794</c:v>
                </c:pt>
                <c:pt idx="91">
                  <c:v>1.0064946480313353</c:v>
                </c:pt>
                <c:pt idx="92">
                  <c:v>0.82799624601378241</c:v>
                </c:pt>
                <c:pt idx="93">
                  <c:v>0.81036408679011629</c:v>
                </c:pt>
                <c:pt idx="94">
                  <c:v>0.74408022896773218</c:v>
                </c:pt>
                <c:pt idx="95">
                  <c:v>0.84136030320318866</c:v>
                </c:pt>
                <c:pt idx="96">
                  <c:v>0.66297074167464132</c:v>
                </c:pt>
                <c:pt idx="97">
                  <c:v>0.96416347211734887</c:v>
                </c:pt>
                <c:pt idx="98">
                  <c:v>0.2946234294973209</c:v>
                </c:pt>
                <c:pt idx="99">
                  <c:v>0.76748870843093187</c:v>
                </c:pt>
                <c:pt idx="100">
                  <c:v>0.4757573262136674</c:v>
                </c:pt>
                <c:pt idx="101">
                  <c:v>0.60702673031062204</c:v>
                </c:pt>
                <c:pt idx="102">
                  <c:v>0.332398853513169</c:v>
                </c:pt>
                <c:pt idx="103">
                  <c:v>0.43365160559835658</c:v>
                </c:pt>
                <c:pt idx="104">
                  <c:v>0.23923139489913581</c:v>
                </c:pt>
                <c:pt idx="105">
                  <c:v>0.34574736206124612</c:v>
                </c:pt>
                <c:pt idx="106">
                  <c:v>0.23563188444032335</c:v>
                </c:pt>
                <c:pt idx="107">
                  <c:v>0.19033091803979119</c:v>
                </c:pt>
                <c:pt idx="108">
                  <c:v>0.26728891810823541</c:v>
                </c:pt>
                <c:pt idx="109">
                  <c:v>0.20238888936074773</c:v>
                </c:pt>
                <c:pt idx="110">
                  <c:v>0.23427137832737799</c:v>
                </c:pt>
                <c:pt idx="111">
                  <c:v>0.58806516225658356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3.8941572112619838E-2</c:v>
                </c:pt>
                <c:pt idx="1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39520"/>
        <c:axId val="105350272"/>
      </c:scatterChart>
      <c:valAx>
        <c:axId val="10533952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Aperture Diameter (microns)</a:t>
                </a:r>
              </a:p>
            </c:rich>
          </c:tx>
          <c:layout>
            <c:manualLayout>
              <c:xMode val="edge"/>
              <c:yMode val="edge"/>
              <c:x val="0.36675497039079008"/>
              <c:y val="0.92355761574540307"/>
            </c:manualLayout>
          </c:layout>
          <c:overlay val="0"/>
          <c:spPr>
            <a:noFill/>
            <a:ln w="25400">
              <a:noFill/>
            </a:ln>
          </c:spPr>
        </c:title>
        <c:numFmt formatCode="??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05350272"/>
        <c:crosses val="autoZero"/>
        <c:crossBetween val="midCat"/>
        <c:majorUnit val="10"/>
        <c:minorUnit val="10"/>
      </c:valAx>
      <c:valAx>
        <c:axId val="105350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Incremental Intrusion as Percent of Pore Volume</a:t>
                </a:r>
              </a:p>
            </c:rich>
          </c:tx>
          <c:layout>
            <c:manualLayout>
              <c:xMode val="edge"/>
              <c:yMode val="edge"/>
              <c:x val="1.0568979145875295E-2"/>
              <c:y val="0.21251221534951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05339520"/>
        <c:crossesAt val="1.0000000000000041E-3"/>
        <c:crossBetween val="midCat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161924</xdr:rowOff>
    </xdr:from>
    <xdr:to>
      <xdr:col>5</xdr:col>
      <xdr:colOff>19812</xdr:colOff>
      <xdr:row>26</xdr:row>
      <xdr:rowOff>2666</xdr:rowOff>
    </xdr:to>
    <xdr:graphicFrame macro="">
      <xdr:nvGraphicFramePr>
        <xdr:cNvPr id="2792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</xdr:colOff>
      <xdr:row>8</xdr:row>
      <xdr:rowOff>2666</xdr:rowOff>
    </xdr:from>
    <xdr:to>
      <xdr:col>10</xdr:col>
      <xdr:colOff>11049</xdr:colOff>
      <xdr:row>26</xdr:row>
      <xdr:rowOff>5333</xdr:rowOff>
    </xdr:to>
    <xdr:graphicFrame macro="">
      <xdr:nvGraphicFramePr>
        <xdr:cNvPr id="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540444</xdr:colOff>
      <xdr:row>26</xdr:row>
      <xdr:rowOff>2667</xdr:rowOff>
    </xdr:to>
    <xdr:graphicFrame macro="">
      <xdr:nvGraphicFramePr>
        <xdr:cNvPr id="27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147759</xdr:rowOff>
    </xdr:from>
    <xdr:to>
      <xdr:col>5</xdr:col>
      <xdr:colOff>19812</xdr:colOff>
      <xdr:row>43</xdr:row>
      <xdr:rowOff>161924</xdr:rowOff>
    </xdr:to>
    <xdr:graphicFrame macro="">
      <xdr:nvGraphicFramePr>
        <xdr:cNvPr id="2792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540445</xdr:colOff>
      <xdr:row>25</xdr:row>
      <xdr:rowOff>147761</xdr:rowOff>
    </xdr:from>
    <xdr:to>
      <xdr:col>15</xdr:col>
      <xdr:colOff>0</xdr:colOff>
      <xdr:row>44</xdr:row>
      <xdr:rowOff>0</xdr:rowOff>
    </xdr:to>
    <xdr:graphicFrame macro="">
      <xdr:nvGraphicFramePr>
        <xdr:cNvPr id="10" name="Distribu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862742</xdr:colOff>
      <xdr:row>30</xdr:row>
      <xdr:rowOff>159258</xdr:rowOff>
    </xdr:to>
    <xdr:graphicFrame macro="">
      <xdr:nvGraphicFramePr>
        <xdr:cNvPr id="2983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983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320802</xdr:colOff>
      <xdr:row>53</xdr:row>
      <xdr:rowOff>159258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</xdr:colOff>
      <xdr:row>31</xdr:row>
      <xdr:rowOff>0</xdr:rowOff>
    </xdr:from>
    <xdr:to>
      <xdr:col>14</xdr:col>
      <xdr:colOff>866775</xdr:colOff>
      <xdr:row>53</xdr:row>
      <xdr:rowOff>159258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141"/>
  <sheetViews>
    <sheetView showGridLines="0" tabSelected="1" workbookViewId="0">
      <pane xSplit="2" ySplit="17" topLeftCell="C18" activePane="bottomRight" state="frozen"/>
      <selection activeCell="E35" sqref="E35"/>
      <selection pane="topRight" activeCell="E35" sqref="E35"/>
      <selection pane="bottomLeft" activeCell="E35" sqref="E35"/>
      <selection pane="bottomRight" activeCell="A7" sqref="A7"/>
    </sheetView>
  </sheetViews>
  <sheetFormatPr defaultColWidth="8.85546875" defaultRowHeight="12.75" x14ac:dyDescent="0.2"/>
  <cols>
    <col min="1" max="13" width="10.28515625" style="75" customWidth="1"/>
    <col min="14" max="14" width="9.5703125" style="75" customWidth="1"/>
    <col min="15" max="15" width="8.85546875" style="75"/>
    <col min="16" max="17" width="10.7109375" style="75" customWidth="1"/>
    <col min="18" max="19" width="8.85546875" style="75"/>
    <col min="20" max="20" width="9.5703125" style="75" bestFit="1" customWidth="1"/>
    <col min="21" max="21" width="8.85546875" style="75"/>
    <col min="22" max="22" width="7.5703125" style="75" customWidth="1"/>
    <col min="23" max="23" width="11.5703125" style="5" bestFit="1" customWidth="1"/>
    <col min="24" max="24" width="13" style="5" customWidth="1"/>
    <col min="25" max="37" width="8.85546875" style="5"/>
    <col min="38" max="38" width="15.85546875" style="5" customWidth="1"/>
    <col min="39" max="16384" width="8.85546875" style="5"/>
  </cols>
  <sheetData>
    <row r="1" spans="1:40" x14ac:dyDescent="0.2">
      <c r="X1" s="34"/>
      <c r="Y1" s="135"/>
      <c r="Z1" s="135"/>
      <c r="AA1" s="151"/>
      <c r="AB1" s="151"/>
    </row>
    <row r="2" spans="1:40" x14ac:dyDescent="0.2">
      <c r="X2" s="27"/>
      <c r="Y2" s="27"/>
      <c r="Z2" s="146"/>
      <c r="AA2" s="146"/>
      <c r="AB2" s="2"/>
      <c r="AC2" s="2"/>
    </row>
    <row r="3" spans="1:40" x14ac:dyDescent="0.2">
      <c r="X3" s="134"/>
      <c r="Y3" s="42"/>
      <c r="Z3" s="97"/>
      <c r="AA3" s="2"/>
      <c r="AB3" s="118"/>
      <c r="AC3" s="118"/>
    </row>
    <row r="4" spans="1:40" x14ac:dyDescent="0.2">
      <c r="X4" s="134"/>
      <c r="Y4" s="42"/>
      <c r="Z4" s="97"/>
      <c r="AA4" s="2"/>
      <c r="AB4" s="118"/>
      <c r="AC4" s="118"/>
      <c r="AL4" s="82"/>
      <c r="AM4" s="82"/>
      <c r="AN4" s="82"/>
    </row>
    <row r="5" spans="1:40" ht="15.75" x14ac:dyDescent="0.25">
      <c r="A5" s="163" t="s">
        <v>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60"/>
      <c r="O5" s="60"/>
      <c r="P5" s="60"/>
      <c r="Q5" s="60"/>
      <c r="R5" s="60"/>
      <c r="S5" s="60"/>
      <c r="T5" s="47"/>
      <c r="U5" s="116"/>
      <c r="V5" s="116"/>
      <c r="W5" s="42"/>
      <c r="X5" s="134"/>
      <c r="Y5" s="42"/>
      <c r="Z5" s="2"/>
      <c r="AA5" s="123"/>
      <c r="AB5" s="123"/>
      <c r="AC5" s="123"/>
      <c r="AL5" s="82"/>
      <c r="AM5" s="82"/>
      <c r="AN5" s="82"/>
    </row>
    <row r="6" spans="1:40" x14ac:dyDescent="0.2">
      <c r="A6" s="96"/>
      <c r="B6" s="116"/>
      <c r="C6" s="116"/>
      <c r="D6" s="116"/>
      <c r="E6" s="96"/>
      <c r="F6" s="96"/>
      <c r="G6" s="96"/>
      <c r="H6" s="96"/>
      <c r="I6" s="96"/>
      <c r="J6" s="96"/>
      <c r="K6" s="96"/>
      <c r="L6" s="96"/>
      <c r="M6" s="96"/>
      <c r="N6" s="96"/>
      <c r="O6" s="116"/>
      <c r="P6" s="116"/>
      <c r="Q6" s="116"/>
      <c r="R6" s="96"/>
      <c r="S6" s="116"/>
      <c r="T6" s="116"/>
      <c r="U6" s="116"/>
      <c r="V6" s="116"/>
      <c r="W6" s="42"/>
      <c r="X6" s="134"/>
      <c r="Y6" s="42"/>
      <c r="Z6" s="2"/>
      <c r="AA6" s="158"/>
      <c r="AB6" s="97"/>
      <c r="AC6" s="97"/>
      <c r="AL6" s="82"/>
      <c r="AM6" s="82"/>
      <c r="AN6" s="82"/>
    </row>
    <row r="7" spans="1:40" ht="12.4" customHeight="1" x14ac:dyDescent="0.2">
      <c r="A7" s="51" t="str">
        <f>Table!A7</f>
        <v>Shell Exploration &amp; Production Company</v>
      </c>
      <c r="B7" s="96"/>
      <c r="C7" s="96"/>
      <c r="D7" s="96"/>
      <c r="E7" s="116"/>
      <c r="F7" s="116"/>
      <c r="G7" s="116"/>
      <c r="H7" s="116"/>
      <c r="I7" s="75" t="str">
        <f>Table!L7</f>
        <v>Sample Number:</v>
      </c>
      <c r="M7" s="79" t="str">
        <f>Table!P7</f>
        <v>MC 28</v>
      </c>
      <c r="N7" s="116"/>
      <c r="O7" s="51"/>
      <c r="P7" s="138"/>
      <c r="Q7" s="27"/>
      <c r="R7" s="27"/>
      <c r="S7" s="146"/>
      <c r="T7" s="158"/>
      <c r="U7" s="132"/>
      <c r="V7" s="97"/>
      <c r="AE7" s="130"/>
      <c r="AF7" s="124"/>
      <c r="AG7" s="124"/>
    </row>
    <row r="8" spans="1:40" ht="12.4" customHeight="1" x14ac:dyDescent="0.2">
      <c r="A8" s="51" t="str">
        <f>Table!A8</f>
        <v>OCS-Y-2321 Burger J 001</v>
      </c>
      <c r="B8" s="96"/>
      <c r="C8" s="96"/>
      <c r="D8" s="96"/>
      <c r="E8" s="96"/>
      <c r="F8" s="96"/>
      <c r="G8" s="96"/>
      <c r="H8" s="96"/>
      <c r="I8" s="75" t="str">
        <f>Table!L8</f>
        <v>Sample Depth, feet:</v>
      </c>
      <c r="M8" s="98">
        <f>Table!P8</f>
        <v>0</v>
      </c>
      <c r="N8" s="116"/>
      <c r="O8" s="51"/>
      <c r="P8" s="138"/>
      <c r="Q8" s="27"/>
      <c r="R8" s="27"/>
      <c r="S8" s="146"/>
      <c r="T8" s="158"/>
      <c r="U8" s="132"/>
      <c r="V8" s="97"/>
      <c r="AE8" s="71"/>
      <c r="AF8" s="124"/>
      <c r="AG8" s="124"/>
    </row>
    <row r="9" spans="1:40" ht="12.4" customHeight="1" x14ac:dyDescent="0.2">
      <c r="A9" s="51" t="str">
        <f>Table!A9</f>
        <v>Offshore</v>
      </c>
      <c r="B9" s="96"/>
      <c r="C9" s="96"/>
      <c r="D9" s="96"/>
      <c r="E9" s="96"/>
      <c r="F9" s="96"/>
      <c r="G9" s="96"/>
      <c r="H9" s="96"/>
      <c r="I9" s="48" t="str">
        <f>Table!L9</f>
        <v>Permeability to Air (calc), mD:</v>
      </c>
      <c r="K9" s="96"/>
      <c r="L9" s="96"/>
      <c r="M9" s="77">
        <f>Table!P9</f>
        <v>3.0969943395212023</v>
      </c>
      <c r="N9" s="116"/>
      <c r="O9" s="51" t="s">
        <v>38</v>
      </c>
      <c r="P9" s="138"/>
      <c r="Q9" s="42"/>
      <c r="R9" s="27"/>
      <c r="S9" s="27"/>
      <c r="T9" s="87"/>
      <c r="U9" s="87"/>
      <c r="V9" s="1"/>
      <c r="AE9" s="71"/>
      <c r="AF9" s="124"/>
      <c r="AG9" s="124"/>
    </row>
    <row r="10" spans="1:40" ht="12.4" customHeight="1" x14ac:dyDescent="0.2">
      <c r="A10" s="51" t="str">
        <f>Table!A10</f>
        <v>HH-77445</v>
      </c>
      <c r="B10" s="96"/>
      <c r="C10" s="96"/>
      <c r="D10" s="96"/>
      <c r="E10" s="116"/>
      <c r="F10" s="116"/>
      <c r="G10" s="116"/>
      <c r="H10" s="116"/>
      <c r="I10" s="48" t="str">
        <f>Table!L10</f>
        <v>Porosity, fraction:</v>
      </c>
      <c r="K10" s="96"/>
      <c r="L10" s="96"/>
      <c r="M10" s="69">
        <f>K23</f>
        <v>0.20436240159403174</v>
      </c>
      <c r="N10" s="116"/>
      <c r="O10" s="7" t="s">
        <v>38</v>
      </c>
      <c r="P10" s="83"/>
      <c r="Q10" s="42"/>
      <c r="R10" s="27"/>
      <c r="S10" s="27"/>
      <c r="T10" s="87"/>
      <c r="U10" s="146"/>
      <c r="V10" s="1"/>
      <c r="AE10" s="71"/>
      <c r="AF10" s="124"/>
      <c r="AG10" s="124"/>
    </row>
    <row r="11" spans="1:40" ht="12.4" customHeight="1" x14ac:dyDescent="0.2">
      <c r="A11" s="172" t="s">
        <v>96</v>
      </c>
      <c r="B11" s="96"/>
      <c r="C11" s="96"/>
      <c r="D11" s="96"/>
      <c r="E11" s="116"/>
      <c r="F11" s="116"/>
      <c r="G11" s="116"/>
      <c r="H11" s="96"/>
      <c r="I11" s="75" t="str">
        <f>Table!L11</f>
        <v>Grain Density, grams/cc:</v>
      </c>
      <c r="M11" s="77">
        <f>L23</f>
        <v>2.680143401188364</v>
      </c>
      <c r="N11" s="116"/>
      <c r="O11" s="7" t="s">
        <v>38</v>
      </c>
      <c r="P11" s="83"/>
      <c r="Q11" s="27"/>
      <c r="R11" s="34"/>
      <c r="S11" s="135"/>
      <c r="T11" s="135"/>
      <c r="U11" s="155"/>
      <c r="V11" s="5"/>
      <c r="AE11" s="71"/>
      <c r="AF11" s="124"/>
      <c r="AG11" s="124"/>
    </row>
    <row r="12" spans="1:40" ht="12.4" customHeight="1" x14ac:dyDescent="0.2">
      <c r="A12" s="51"/>
      <c r="B12" s="96"/>
      <c r="C12" s="96"/>
      <c r="D12" s="96"/>
      <c r="E12" s="96"/>
      <c r="F12" s="96"/>
      <c r="G12" s="96"/>
      <c r="H12" s="96"/>
      <c r="I12" s="96"/>
      <c r="J12" s="48"/>
      <c r="K12" s="96"/>
      <c r="L12" s="96"/>
      <c r="M12" s="69"/>
      <c r="N12" s="116"/>
      <c r="O12" s="66"/>
      <c r="P12" s="2"/>
      <c r="Q12" s="27"/>
      <c r="R12" s="42"/>
      <c r="S12" s="27"/>
      <c r="T12" s="137"/>
      <c r="U12" s="42"/>
      <c r="V12" s="5"/>
      <c r="AE12" s="124"/>
      <c r="AF12" s="124"/>
      <c r="AG12" s="124"/>
    </row>
    <row r="13" spans="1:40" ht="12.4" customHeight="1" x14ac:dyDescent="0.2">
      <c r="A13" s="61"/>
      <c r="B13" s="61" t="s">
        <v>57</v>
      </c>
      <c r="C13" s="61" t="s">
        <v>56</v>
      </c>
      <c r="D13" s="61" t="s">
        <v>57</v>
      </c>
      <c r="E13" s="61" t="s">
        <v>56</v>
      </c>
      <c r="F13" s="61" t="s">
        <v>90</v>
      </c>
      <c r="G13" s="133"/>
      <c r="H13" s="133"/>
      <c r="N13" s="116"/>
      <c r="O13" s="66"/>
      <c r="P13" s="2"/>
      <c r="Q13" s="27"/>
      <c r="R13" s="27"/>
      <c r="S13" s="27"/>
      <c r="T13" s="137"/>
      <c r="U13" s="27"/>
      <c r="V13" s="5"/>
      <c r="AE13" s="124"/>
      <c r="AF13" s="124"/>
      <c r="AG13" s="124"/>
    </row>
    <row r="14" spans="1:40" ht="12.4" customHeight="1" x14ac:dyDescent="0.2">
      <c r="A14" s="139" t="s">
        <v>84</v>
      </c>
      <c r="B14" s="139" t="s">
        <v>62</v>
      </c>
      <c r="C14" s="139" t="s">
        <v>62</v>
      </c>
      <c r="D14" s="139" t="s">
        <v>62</v>
      </c>
      <c r="E14" s="139" t="s">
        <v>62</v>
      </c>
      <c r="F14" s="139" t="s">
        <v>49</v>
      </c>
      <c r="G14" s="133"/>
      <c r="H14" s="133"/>
      <c r="I14" s="119"/>
      <c r="J14" s="119"/>
      <c r="K14" s="119"/>
      <c r="L14" s="119"/>
      <c r="M14" s="119"/>
      <c r="N14" s="116"/>
      <c r="O14" s="66"/>
      <c r="P14" s="2"/>
      <c r="Q14" s="27"/>
      <c r="R14" s="27"/>
      <c r="S14" s="27"/>
      <c r="T14" s="137"/>
      <c r="U14" s="27"/>
      <c r="V14" s="5"/>
      <c r="AE14" s="124"/>
      <c r="AF14" s="124"/>
      <c r="AG14" s="124"/>
    </row>
    <row r="15" spans="1:40" ht="12.4" customHeight="1" x14ac:dyDescent="0.2">
      <c r="A15" s="139" t="s">
        <v>77</v>
      </c>
      <c r="B15" s="139" t="s">
        <v>3</v>
      </c>
      <c r="C15" s="139" t="s">
        <v>3</v>
      </c>
      <c r="D15" s="139" t="s">
        <v>5</v>
      </c>
      <c r="E15" s="139" t="s">
        <v>5</v>
      </c>
      <c r="F15" s="139" t="s">
        <v>5</v>
      </c>
      <c r="G15" s="133"/>
      <c r="H15" s="133"/>
      <c r="I15" s="133"/>
      <c r="J15" s="133"/>
      <c r="K15" s="133"/>
      <c r="L15" s="119"/>
      <c r="M15" s="119"/>
      <c r="N15" s="96"/>
      <c r="O15" s="66"/>
      <c r="P15" s="2"/>
      <c r="Q15" s="27"/>
      <c r="R15" s="27"/>
      <c r="S15" s="27"/>
      <c r="T15" s="137"/>
      <c r="U15" s="27"/>
      <c r="V15" s="5"/>
      <c r="AE15" s="124"/>
      <c r="AF15" s="124"/>
      <c r="AG15" s="124"/>
    </row>
    <row r="16" spans="1:40" ht="12.4" customHeight="1" x14ac:dyDescent="0.2">
      <c r="A16" s="111" t="s">
        <v>48</v>
      </c>
      <c r="B16" s="111" t="s">
        <v>35</v>
      </c>
      <c r="C16" s="111" t="s">
        <v>35</v>
      </c>
      <c r="D16" s="111" t="s">
        <v>25</v>
      </c>
      <c r="E16" s="111" t="s">
        <v>25</v>
      </c>
      <c r="F16" s="111" t="s">
        <v>25</v>
      </c>
      <c r="G16" s="133"/>
      <c r="H16" s="133"/>
      <c r="I16" s="133"/>
      <c r="J16" s="133"/>
      <c r="K16" s="133"/>
      <c r="L16" s="133"/>
      <c r="M16" s="133"/>
      <c r="N16" s="96"/>
      <c r="O16" s="2"/>
      <c r="P16" s="2"/>
      <c r="Q16" s="42"/>
      <c r="R16" s="5"/>
      <c r="S16" s="5"/>
      <c r="T16" s="5"/>
      <c r="U16" s="5"/>
      <c r="V16" s="5"/>
      <c r="AE16" s="124"/>
      <c r="AF16" s="124"/>
      <c r="AG16" s="124"/>
    </row>
    <row r="17" spans="1:35" ht="12.4" customHeight="1" x14ac:dyDescent="0.2">
      <c r="A17" s="116"/>
      <c r="B17" s="116"/>
      <c r="E17" s="116"/>
      <c r="F17" s="116"/>
      <c r="G17" s="116"/>
      <c r="H17" s="116"/>
      <c r="I17" s="116"/>
      <c r="J17" s="116"/>
      <c r="K17" s="116"/>
      <c r="L17" s="116"/>
      <c r="M17" s="116"/>
      <c r="N17" s="96"/>
      <c r="O17" s="2"/>
      <c r="P17" s="2"/>
      <c r="Q17" s="134"/>
      <c r="R17" s="42"/>
      <c r="S17" s="42"/>
      <c r="T17" s="94"/>
      <c r="U17" s="5"/>
      <c r="V17" s="5"/>
      <c r="AE17" s="124"/>
      <c r="AF17" s="124"/>
      <c r="AG17" s="124"/>
    </row>
    <row r="18" spans="1:35" ht="12.4" customHeight="1" x14ac:dyDescent="0.2">
      <c r="A18" s="3">
        <v>1.4870243072509766</v>
      </c>
      <c r="B18" s="104">
        <v>0</v>
      </c>
      <c r="C18" s="63">
        <f t="shared" ref="C18:C49" si="0">IF(B18-I$27&lt;0,0,B18-I$27)</f>
        <v>0</v>
      </c>
      <c r="D18" s="63">
        <f t="shared" ref="D18:D136" si="1">B18/$B$136</f>
        <v>0</v>
      </c>
      <c r="E18" s="63">
        <f t="shared" ref="E18:E49" si="2">C18/$H$23</f>
        <v>0</v>
      </c>
      <c r="F18" s="63">
        <f t="shared" ref="F18:F136" si="3">E18-E17</f>
        <v>0</v>
      </c>
      <c r="G18" s="63"/>
      <c r="H18" s="25" t="s">
        <v>76</v>
      </c>
      <c r="I18" s="115"/>
      <c r="J18" s="115"/>
      <c r="K18" s="115"/>
      <c r="L18" s="115"/>
      <c r="M18" s="80"/>
      <c r="O18" s="3"/>
      <c r="P18" s="2"/>
      <c r="Q18" s="53"/>
      <c r="R18" s="37"/>
      <c r="S18" s="103"/>
      <c r="T18" s="62"/>
      <c r="U18" s="62"/>
      <c r="V18" s="62"/>
      <c r="W18" s="76"/>
      <c r="X18" s="53"/>
      <c r="AG18" s="124"/>
      <c r="AH18" s="124"/>
      <c r="AI18" s="124"/>
    </row>
    <row r="19" spans="1:35" ht="12.4" customHeight="1" x14ac:dyDescent="0.2">
      <c r="A19" s="3">
        <v>1.5743272304534912</v>
      </c>
      <c r="B19" s="104">
        <v>8.1896483994205475E-4</v>
      </c>
      <c r="C19" s="63">
        <f t="shared" si="0"/>
        <v>0</v>
      </c>
      <c r="D19" s="63">
        <f t="shared" si="1"/>
        <v>6.3460133413089813E-4</v>
      </c>
      <c r="E19" s="63">
        <f t="shared" si="2"/>
        <v>0</v>
      </c>
      <c r="F19" s="63">
        <f t="shared" si="3"/>
        <v>0</v>
      </c>
      <c r="G19" s="63"/>
      <c r="H19" s="61" t="s">
        <v>88</v>
      </c>
      <c r="I19" s="61" t="s">
        <v>2</v>
      </c>
      <c r="J19" s="61" t="s">
        <v>83</v>
      </c>
      <c r="K19" s="61"/>
      <c r="L19" s="61" t="s">
        <v>83</v>
      </c>
      <c r="M19" s="61" t="s">
        <v>15</v>
      </c>
      <c r="O19" s="3"/>
      <c r="P19" s="2"/>
      <c r="Q19" s="53"/>
      <c r="R19" s="37"/>
      <c r="S19" s="133"/>
      <c r="T19" s="133"/>
      <c r="U19" s="133"/>
      <c r="V19" s="133"/>
      <c r="W19" s="76"/>
      <c r="X19" s="53"/>
      <c r="AG19" s="124"/>
      <c r="AH19" s="124"/>
      <c r="AI19" s="124"/>
    </row>
    <row r="20" spans="1:35" ht="12.4" customHeight="1" x14ac:dyDescent="0.2">
      <c r="A20" s="3">
        <v>1.7827692031860352</v>
      </c>
      <c r="B20" s="104">
        <v>2.7532956228533295E-3</v>
      </c>
      <c r="C20" s="63">
        <f t="shared" si="0"/>
        <v>0</v>
      </c>
      <c r="D20" s="63">
        <f t="shared" si="1"/>
        <v>2.1334799619030166E-3</v>
      </c>
      <c r="E20" s="63">
        <f t="shared" si="2"/>
        <v>0</v>
      </c>
      <c r="F20" s="63">
        <f t="shared" si="3"/>
        <v>0</v>
      </c>
      <c r="G20" s="63"/>
      <c r="H20" s="139" t="s">
        <v>3</v>
      </c>
      <c r="I20" s="139" t="s">
        <v>3</v>
      </c>
      <c r="J20" s="139" t="s">
        <v>3</v>
      </c>
      <c r="K20" s="139" t="s">
        <v>61</v>
      </c>
      <c r="L20" s="139" t="s">
        <v>39</v>
      </c>
      <c r="M20" s="139" t="s">
        <v>9</v>
      </c>
      <c r="O20" s="3"/>
      <c r="P20" s="2"/>
      <c r="Q20" s="53"/>
      <c r="R20" s="37"/>
      <c r="S20" s="133"/>
      <c r="T20" s="133"/>
      <c r="U20" s="133"/>
      <c r="V20" s="133"/>
      <c r="W20" s="76"/>
      <c r="X20" s="53"/>
      <c r="AG20" s="124"/>
      <c r="AH20" s="124"/>
      <c r="AI20" s="124"/>
    </row>
    <row r="21" spans="1:35" ht="12.4" customHeight="1" x14ac:dyDescent="0.2">
      <c r="A21" s="3">
        <v>1.9782832860946655</v>
      </c>
      <c r="B21" s="104">
        <v>4.3287157647937417E-3</v>
      </c>
      <c r="C21" s="63">
        <f t="shared" si="0"/>
        <v>0</v>
      </c>
      <c r="D21" s="63">
        <f t="shared" si="1"/>
        <v>3.354245097513493E-3</v>
      </c>
      <c r="E21" s="63">
        <f t="shared" si="2"/>
        <v>0</v>
      </c>
      <c r="F21" s="63">
        <f t="shared" si="3"/>
        <v>0</v>
      </c>
      <c r="G21" s="63"/>
      <c r="H21" s="111" t="s">
        <v>35</v>
      </c>
      <c r="I21" s="111" t="s">
        <v>35</v>
      </c>
      <c r="J21" s="111" t="s">
        <v>35</v>
      </c>
      <c r="K21" s="111" t="s">
        <v>25</v>
      </c>
      <c r="L21" s="111" t="s">
        <v>26</v>
      </c>
      <c r="M21" s="111" t="s">
        <v>18</v>
      </c>
      <c r="O21" s="3"/>
      <c r="P21" s="2"/>
      <c r="Q21" s="53"/>
      <c r="R21" s="37"/>
      <c r="S21" s="133"/>
      <c r="T21" s="133"/>
      <c r="U21" s="133"/>
      <c r="V21" s="133"/>
      <c r="W21" s="76"/>
      <c r="X21" s="53"/>
      <c r="AG21" s="131"/>
      <c r="AH21" s="124"/>
      <c r="AI21" s="124"/>
    </row>
    <row r="22" spans="1:35" ht="12.4" customHeight="1" x14ac:dyDescent="0.2">
      <c r="A22" s="3">
        <v>2.1413979530334473</v>
      </c>
      <c r="B22" s="104">
        <v>4.8572708133069681E-3</v>
      </c>
      <c r="C22" s="63">
        <f t="shared" si="0"/>
        <v>0</v>
      </c>
      <c r="D22" s="63">
        <f t="shared" si="1"/>
        <v>3.7638130332649806E-3</v>
      </c>
      <c r="E22" s="63">
        <f t="shared" si="2"/>
        <v>0</v>
      </c>
      <c r="F22" s="63">
        <f t="shared" si="3"/>
        <v>0</v>
      </c>
      <c r="G22" s="63"/>
      <c r="H22" s="36"/>
      <c r="I22" s="3"/>
      <c r="J22" s="3"/>
      <c r="K22" s="3"/>
      <c r="L22" s="3"/>
      <c r="M22" s="3"/>
      <c r="O22" s="3"/>
      <c r="P22" s="2"/>
      <c r="Q22" s="53"/>
      <c r="R22" s="37"/>
      <c r="S22" s="121"/>
      <c r="T22" s="76"/>
      <c r="U22" s="76"/>
      <c r="V22" s="76"/>
      <c r="W22" s="76"/>
      <c r="X22" s="53"/>
      <c r="AG22" s="131"/>
      <c r="AH22" s="124"/>
      <c r="AI22" s="124"/>
    </row>
    <row r="23" spans="1:35" ht="12.4" customHeight="1" x14ac:dyDescent="0.2">
      <c r="A23" s="3">
        <v>2.3331613540649414</v>
      </c>
      <c r="B23" s="104">
        <v>4.9200241072467179E-3</v>
      </c>
      <c r="C23" s="63">
        <f t="shared" si="0"/>
        <v>0</v>
      </c>
      <c r="D23" s="63">
        <f t="shared" si="1"/>
        <v>3.81243944811582E-3</v>
      </c>
      <c r="E23" s="63">
        <f t="shared" si="2"/>
        <v>0</v>
      </c>
      <c r="F23" s="63">
        <f t="shared" si="3"/>
        <v>0</v>
      </c>
      <c r="G23" s="63"/>
      <c r="H23" s="18">
        <f>C136</f>
        <v>1.2735616405475885</v>
      </c>
      <c r="I23" s="18">
        <f>(Table!AJ5-(Table!AJ4-Table!AJ2-'Raw Data'!M23)/Table!AJ3)-'Raw Data'!I27</f>
        <v>6.2318784209510971</v>
      </c>
      <c r="J23" s="18">
        <f>I23-H23</f>
        <v>4.9583167804035089</v>
      </c>
      <c r="K23" s="11">
        <f>H23/I23</f>
        <v>0.20436240159403174</v>
      </c>
      <c r="L23" s="18">
        <f>M23/J23</f>
        <v>2.680143401188364</v>
      </c>
      <c r="M23" s="18">
        <v>13.289</v>
      </c>
      <c r="O23" s="12"/>
      <c r="P23" s="2"/>
      <c r="Q23" s="53"/>
      <c r="R23" s="37"/>
      <c r="S23" s="32"/>
      <c r="T23" s="32"/>
      <c r="U23" s="32"/>
      <c r="V23" s="32"/>
      <c r="W23" s="76"/>
      <c r="X23" s="53"/>
      <c r="AG23" s="131"/>
      <c r="AH23" s="124"/>
      <c r="AI23" s="124"/>
    </row>
    <row r="24" spans="1:35" ht="12.4" customHeight="1" x14ac:dyDescent="0.2">
      <c r="A24" s="3">
        <v>2.5605959892272949</v>
      </c>
      <c r="B24" s="104">
        <v>4.9200241072467179E-3</v>
      </c>
      <c r="C24" s="63">
        <f t="shared" si="0"/>
        <v>0</v>
      </c>
      <c r="D24" s="63">
        <f t="shared" si="1"/>
        <v>3.81243944811582E-3</v>
      </c>
      <c r="E24" s="63">
        <f t="shared" si="2"/>
        <v>0</v>
      </c>
      <c r="F24" s="63">
        <f t="shared" si="3"/>
        <v>0</v>
      </c>
      <c r="G24" s="63"/>
      <c r="H24" s="36"/>
      <c r="I24" s="3"/>
      <c r="J24" s="3"/>
      <c r="K24" s="3"/>
      <c r="L24" s="3"/>
      <c r="M24" s="140"/>
      <c r="O24" s="3"/>
      <c r="P24" s="2"/>
      <c r="Q24" s="53"/>
      <c r="R24" s="37"/>
      <c r="S24" s="5"/>
      <c r="T24" s="5"/>
      <c r="U24" s="5"/>
      <c r="V24" s="5"/>
      <c r="W24" s="76"/>
      <c r="X24" s="53"/>
      <c r="AG24" s="131"/>
      <c r="AH24" s="124"/>
      <c r="AI24" s="124"/>
    </row>
    <row r="25" spans="1:35" ht="12.4" customHeight="1" x14ac:dyDescent="0.2">
      <c r="A25" s="3">
        <v>2.8037517070770264</v>
      </c>
      <c r="B25" s="104">
        <v>4.9200241072467179E-3</v>
      </c>
      <c r="C25" s="63">
        <f t="shared" si="0"/>
        <v>0</v>
      </c>
      <c r="D25" s="63">
        <f t="shared" si="1"/>
        <v>3.81243944811582E-3</v>
      </c>
      <c r="E25" s="63">
        <f t="shared" si="2"/>
        <v>0</v>
      </c>
      <c r="F25" s="63">
        <f t="shared" si="3"/>
        <v>0</v>
      </c>
      <c r="G25" s="63"/>
      <c r="I25" s="164" t="s">
        <v>36</v>
      </c>
      <c r="J25" s="165"/>
      <c r="K25" s="164" t="s">
        <v>64</v>
      </c>
      <c r="L25" s="165"/>
      <c r="M25" s="121"/>
      <c r="O25" s="3"/>
      <c r="P25" s="2"/>
      <c r="Q25" s="53"/>
      <c r="R25" s="37"/>
      <c r="S25" s="103"/>
      <c r="T25" s="62"/>
      <c r="U25" s="62"/>
      <c r="V25" s="62"/>
      <c r="W25" s="76"/>
      <c r="X25" s="53"/>
      <c r="AG25" s="152"/>
      <c r="AH25" s="124"/>
      <c r="AI25" s="124"/>
    </row>
    <row r="26" spans="1:35" ht="12.4" customHeight="1" x14ac:dyDescent="0.2">
      <c r="A26" s="3">
        <v>3.0767531394958496</v>
      </c>
      <c r="B26" s="104">
        <v>1.0527278360656055E-2</v>
      </c>
      <c r="C26" s="63">
        <f t="shared" si="0"/>
        <v>0</v>
      </c>
      <c r="D26" s="63">
        <f t="shared" si="1"/>
        <v>8.1574013518240281E-3</v>
      </c>
      <c r="E26" s="63">
        <f t="shared" si="2"/>
        <v>0</v>
      </c>
      <c r="F26" s="63">
        <f t="shared" si="3"/>
        <v>0</v>
      </c>
      <c r="G26" s="63"/>
      <c r="I26" s="166" t="s">
        <v>35</v>
      </c>
      <c r="J26" s="167"/>
      <c r="K26" s="166" t="s">
        <v>48</v>
      </c>
      <c r="L26" s="167"/>
      <c r="M26" s="5"/>
      <c r="O26" s="3"/>
      <c r="P26" s="2"/>
      <c r="Q26" s="53"/>
      <c r="R26" s="37"/>
      <c r="S26" s="133"/>
      <c r="T26" s="133"/>
      <c r="U26" s="133"/>
      <c r="V26" s="133"/>
      <c r="W26" s="76"/>
      <c r="X26" s="53"/>
      <c r="AG26" s="152"/>
      <c r="AH26" s="124"/>
      <c r="AI26" s="124"/>
    </row>
    <row r="27" spans="1:35" ht="12.4" customHeight="1" x14ac:dyDescent="0.2">
      <c r="A27" s="3">
        <v>3.3686678409576416</v>
      </c>
      <c r="B27" s="104">
        <v>1.0527278360656055E-2</v>
      </c>
      <c r="C27" s="63">
        <f t="shared" si="0"/>
        <v>0</v>
      </c>
      <c r="D27" s="63">
        <f t="shared" si="1"/>
        <v>8.1574013518240281E-3</v>
      </c>
      <c r="E27" s="63">
        <f t="shared" si="2"/>
        <v>0</v>
      </c>
      <c r="F27" s="63">
        <f t="shared" si="3"/>
        <v>0</v>
      </c>
      <c r="G27" s="63"/>
      <c r="I27" s="108">
        <v>1.6956982555602736E-2</v>
      </c>
      <c r="J27" s="44"/>
      <c r="K27" s="99">
        <f ca="1">LOOKUP(I27,B$18:B$136,OFFSET(A$18:A$136,1,0))</f>
        <v>24.289314270019531</v>
      </c>
      <c r="L27" s="44"/>
      <c r="M27" s="40"/>
      <c r="O27" s="3"/>
      <c r="P27" s="2"/>
      <c r="Q27" s="53"/>
      <c r="R27" s="37"/>
      <c r="S27" s="133"/>
      <c r="T27" s="133"/>
      <c r="U27" s="133"/>
      <c r="V27" s="133"/>
      <c r="W27" s="76"/>
      <c r="X27" s="53"/>
      <c r="AG27" s="152"/>
      <c r="AH27" s="124"/>
      <c r="AI27" s="124"/>
    </row>
    <row r="28" spans="1:35" ht="12.4" customHeight="1" x14ac:dyDescent="0.2">
      <c r="A28" s="3">
        <v>3.6739091873168945</v>
      </c>
      <c r="B28" s="104">
        <v>1.2279561607145297E-2</v>
      </c>
      <c r="C28" s="63">
        <f t="shared" si="0"/>
        <v>0</v>
      </c>
      <c r="D28" s="63">
        <f t="shared" si="1"/>
        <v>9.5152145713463376E-3</v>
      </c>
      <c r="E28" s="63">
        <f t="shared" si="2"/>
        <v>0</v>
      </c>
      <c r="F28" s="63">
        <f t="shared" si="3"/>
        <v>0</v>
      </c>
      <c r="G28" s="63"/>
      <c r="O28" s="3"/>
      <c r="P28" s="2"/>
      <c r="Q28" s="53"/>
      <c r="R28" s="37"/>
      <c r="S28" s="133"/>
      <c r="T28" s="133"/>
      <c r="U28" s="133"/>
      <c r="V28" s="133"/>
      <c r="W28" s="76"/>
      <c r="X28" s="53"/>
      <c r="AG28" s="152"/>
      <c r="AH28" s="124"/>
      <c r="AI28" s="124"/>
    </row>
    <row r="29" spans="1:35" ht="12.4" customHeight="1" x14ac:dyDescent="0.2">
      <c r="A29" s="3">
        <v>4.0173754692077637</v>
      </c>
      <c r="B29" s="104">
        <v>1.2805314960402029E-2</v>
      </c>
      <c r="C29" s="63">
        <f t="shared" si="0"/>
        <v>0</v>
      </c>
      <c r="D29" s="63">
        <f t="shared" si="1"/>
        <v>9.9226115231179461E-3</v>
      </c>
      <c r="E29" s="63">
        <f t="shared" si="2"/>
        <v>0</v>
      </c>
      <c r="F29" s="63">
        <f t="shared" si="3"/>
        <v>0</v>
      </c>
      <c r="G29" s="63"/>
      <c r="O29" s="3"/>
      <c r="P29" s="2"/>
      <c r="Q29" s="53"/>
      <c r="R29" s="37"/>
      <c r="S29" s="121"/>
      <c r="T29" s="76"/>
      <c r="U29" s="76"/>
      <c r="V29" s="76"/>
      <c r="W29" s="76"/>
      <c r="X29" s="53"/>
      <c r="AG29" s="57"/>
      <c r="AH29" s="124"/>
      <c r="AI29" s="124"/>
    </row>
    <row r="30" spans="1:35" ht="12.4" customHeight="1" x14ac:dyDescent="0.2">
      <c r="A30" s="3">
        <v>4.3984284400939941</v>
      </c>
      <c r="B30" s="104">
        <v>1.3330408499728946E-2</v>
      </c>
      <c r="C30" s="63">
        <f t="shared" si="0"/>
        <v>0</v>
      </c>
      <c r="D30" s="63">
        <f t="shared" si="1"/>
        <v>1.0329497196773915E-2</v>
      </c>
      <c r="E30" s="63">
        <f t="shared" si="2"/>
        <v>0</v>
      </c>
      <c r="F30" s="63">
        <f t="shared" si="3"/>
        <v>0</v>
      </c>
      <c r="G30" s="63"/>
      <c r="N30" s="89"/>
      <c r="O30" s="63"/>
      <c r="P30" s="2"/>
      <c r="Q30" s="5"/>
      <c r="R30" s="37"/>
      <c r="S30" s="32"/>
      <c r="T30" s="32"/>
      <c r="U30" s="32"/>
      <c r="V30" s="32"/>
      <c r="W30" s="21"/>
      <c r="X30" s="161"/>
    </row>
    <row r="31" spans="1:35" ht="12.4" customHeight="1" x14ac:dyDescent="0.2">
      <c r="A31" s="3">
        <v>4.8054170608520508</v>
      </c>
      <c r="B31" s="104">
        <v>1.3622778781667875E-2</v>
      </c>
      <c r="C31" s="63">
        <f t="shared" si="0"/>
        <v>0</v>
      </c>
      <c r="D31" s="63">
        <f t="shared" si="1"/>
        <v>1.0556049744489883E-2</v>
      </c>
      <c r="E31" s="63">
        <f t="shared" si="2"/>
        <v>0</v>
      </c>
      <c r="F31" s="63">
        <f t="shared" si="3"/>
        <v>0</v>
      </c>
      <c r="G31" s="63"/>
      <c r="O31" s="13"/>
      <c r="P31" s="2"/>
      <c r="Q31" s="32"/>
      <c r="R31" s="5"/>
      <c r="S31" s="5"/>
      <c r="T31" s="5"/>
      <c r="U31" s="5"/>
      <c r="V31" s="5"/>
    </row>
    <row r="32" spans="1:35" ht="12.4" customHeight="1" x14ac:dyDescent="0.2">
      <c r="A32" s="3">
        <v>5.2477574348449707</v>
      </c>
      <c r="B32" s="104">
        <v>1.3856762105751841E-2</v>
      </c>
      <c r="C32" s="63">
        <f t="shared" si="0"/>
        <v>0</v>
      </c>
      <c r="D32" s="63">
        <f t="shared" si="1"/>
        <v>1.0737359273771473E-2</v>
      </c>
      <c r="E32" s="63">
        <f t="shared" si="2"/>
        <v>0</v>
      </c>
      <c r="F32" s="63">
        <f t="shared" si="3"/>
        <v>0</v>
      </c>
      <c r="G32" s="63"/>
      <c r="N32" s="140"/>
      <c r="O32" s="13"/>
      <c r="P32" s="2"/>
      <c r="Q32" s="32"/>
      <c r="R32" s="5"/>
      <c r="S32" s="5"/>
      <c r="T32" s="5"/>
      <c r="U32" s="5"/>
      <c r="V32" s="5"/>
    </row>
    <row r="33" spans="1:22" ht="12.4" customHeight="1" x14ac:dyDescent="0.2">
      <c r="A33" s="3">
        <v>5.7544183731079102</v>
      </c>
      <c r="B33" s="104">
        <v>1.4091089646950421E-2</v>
      </c>
      <c r="C33" s="63">
        <f t="shared" si="0"/>
        <v>0</v>
      </c>
      <c r="D33" s="63">
        <f t="shared" si="1"/>
        <v>1.091893553079217E-2</v>
      </c>
      <c r="E33" s="63">
        <f t="shared" si="2"/>
        <v>0</v>
      </c>
      <c r="F33" s="63">
        <f t="shared" si="3"/>
        <v>0</v>
      </c>
      <c r="G33" s="63"/>
      <c r="N33" s="140"/>
      <c r="O33" s="13"/>
      <c r="P33" s="2"/>
      <c r="Q33" s="32"/>
      <c r="R33" s="5"/>
      <c r="S33" s="5"/>
      <c r="T33" s="5"/>
      <c r="U33" s="5"/>
      <c r="V33" s="5"/>
    </row>
    <row r="34" spans="1:22" ht="12.4" customHeight="1" x14ac:dyDescent="0.2">
      <c r="A34" s="3">
        <v>6.2851791381835938</v>
      </c>
      <c r="B34" s="104">
        <v>1.4324751959567948E-2</v>
      </c>
      <c r="C34" s="63">
        <f t="shared" si="0"/>
        <v>0</v>
      </c>
      <c r="D34" s="63">
        <f t="shared" si="1"/>
        <v>1.1099996313979985E-2</v>
      </c>
      <c r="E34" s="63">
        <f t="shared" si="2"/>
        <v>0</v>
      </c>
      <c r="F34" s="63">
        <f t="shared" si="3"/>
        <v>0</v>
      </c>
      <c r="G34" s="63"/>
      <c r="N34" s="140"/>
      <c r="O34" s="13"/>
      <c r="P34" s="2"/>
      <c r="Q34" s="32"/>
      <c r="R34" s="5"/>
      <c r="S34" s="5"/>
      <c r="T34" s="5"/>
      <c r="U34" s="5"/>
      <c r="V34" s="5"/>
    </row>
    <row r="35" spans="1:22" ht="12.4" customHeight="1" x14ac:dyDescent="0.2">
      <c r="A35" s="3">
        <v>6.876349925994873</v>
      </c>
      <c r="B35" s="104">
        <v>1.4500001788117516E-2</v>
      </c>
      <c r="C35" s="63">
        <f t="shared" si="0"/>
        <v>0</v>
      </c>
      <c r="D35" s="63">
        <f t="shared" si="1"/>
        <v>1.123579429892356E-2</v>
      </c>
      <c r="E35" s="63">
        <f t="shared" si="2"/>
        <v>0</v>
      </c>
      <c r="F35" s="63">
        <f t="shared" si="3"/>
        <v>0</v>
      </c>
      <c r="G35" s="63"/>
      <c r="H35" s="36"/>
      <c r="I35" s="3"/>
      <c r="J35" s="3"/>
      <c r="K35" s="76"/>
      <c r="L35" s="76"/>
      <c r="M35" s="76"/>
      <c r="N35" s="140"/>
      <c r="O35" s="13"/>
      <c r="P35" s="2"/>
      <c r="Q35" s="32"/>
      <c r="R35" s="5"/>
      <c r="S35" s="5"/>
      <c r="T35" s="5"/>
      <c r="U35" s="5"/>
      <c r="V35" s="5"/>
    </row>
    <row r="36" spans="1:22" ht="12.4" customHeight="1" x14ac:dyDescent="0.2">
      <c r="A36" s="3">
        <v>7.5282497406005859</v>
      </c>
      <c r="B36" s="104">
        <v>1.4557991929388663E-2</v>
      </c>
      <c r="C36" s="63">
        <f t="shared" si="0"/>
        <v>0</v>
      </c>
      <c r="D36" s="63">
        <f t="shared" si="1"/>
        <v>1.128072983122274E-2</v>
      </c>
      <c r="E36" s="63">
        <f t="shared" si="2"/>
        <v>0</v>
      </c>
      <c r="F36" s="63">
        <f t="shared" si="3"/>
        <v>0</v>
      </c>
      <c r="G36" s="63"/>
      <c r="H36" s="36"/>
      <c r="I36" s="3"/>
      <c r="J36" s="3"/>
      <c r="K36" s="3"/>
      <c r="L36" s="3"/>
      <c r="M36" s="3"/>
      <c r="N36" s="140"/>
      <c r="O36" s="13"/>
      <c r="P36" s="2"/>
      <c r="Q36" s="32"/>
      <c r="R36" s="5"/>
      <c r="S36" s="5"/>
      <c r="T36" s="5"/>
      <c r="U36" s="5"/>
      <c r="V36" s="5"/>
    </row>
    <row r="37" spans="1:22" ht="12.4" customHeight="1" x14ac:dyDescent="0.2">
      <c r="A37" s="3">
        <v>8.2390432357788086</v>
      </c>
      <c r="B37" s="104">
        <v>1.4676046796877926E-2</v>
      </c>
      <c r="C37" s="63">
        <f t="shared" si="0"/>
        <v>0</v>
      </c>
      <c r="D37" s="63">
        <f t="shared" si="1"/>
        <v>1.1372208454913877E-2</v>
      </c>
      <c r="E37" s="63">
        <f t="shared" si="2"/>
        <v>0</v>
      </c>
      <c r="F37" s="63">
        <f t="shared" si="3"/>
        <v>0</v>
      </c>
      <c r="G37" s="63"/>
      <c r="H37" s="36"/>
      <c r="I37" s="3"/>
      <c r="J37" s="3"/>
      <c r="K37" s="3"/>
      <c r="L37" s="3"/>
      <c r="M37" s="3"/>
      <c r="N37" s="140"/>
      <c r="O37" s="13"/>
      <c r="P37" s="2"/>
      <c r="Q37" s="32"/>
      <c r="R37" s="5"/>
      <c r="S37" s="5"/>
      <c r="T37" s="5"/>
      <c r="U37" s="5"/>
      <c r="V37" s="5"/>
    </row>
    <row r="38" spans="1:22" ht="12.4" customHeight="1" x14ac:dyDescent="0.2">
      <c r="A38" s="3">
        <v>9.0206203460693359</v>
      </c>
      <c r="B38" s="104">
        <v>1.4908195327712747E-2</v>
      </c>
      <c r="C38" s="63">
        <f t="shared" si="0"/>
        <v>0</v>
      </c>
      <c r="D38" s="63">
        <f t="shared" si="1"/>
        <v>1.1552096235437799E-2</v>
      </c>
      <c r="E38" s="63">
        <f t="shared" si="2"/>
        <v>0</v>
      </c>
      <c r="F38" s="63">
        <f t="shared" si="3"/>
        <v>0</v>
      </c>
      <c r="G38" s="63"/>
      <c r="N38" s="140"/>
      <c r="O38" s="13"/>
      <c r="P38" s="2"/>
      <c r="Q38" s="32"/>
      <c r="R38" s="5"/>
      <c r="S38" s="5"/>
      <c r="T38" s="5"/>
      <c r="U38" s="5"/>
      <c r="V38" s="5"/>
    </row>
    <row r="39" spans="1:22" ht="12.4" customHeight="1" x14ac:dyDescent="0.2">
      <c r="A39" s="3">
        <v>9.8639650344848633</v>
      </c>
      <c r="B39" s="104">
        <v>1.5085361169280076E-2</v>
      </c>
      <c r="C39" s="63">
        <f t="shared" si="0"/>
        <v>0</v>
      </c>
      <c r="D39" s="63">
        <f t="shared" si="1"/>
        <v>1.1689378904897707E-2</v>
      </c>
      <c r="E39" s="63">
        <f t="shared" si="2"/>
        <v>0</v>
      </c>
      <c r="F39" s="63">
        <f t="shared" si="3"/>
        <v>0</v>
      </c>
      <c r="G39" s="63"/>
      <c r="N39" s="140"/>
      <c r="O39" s="13"/>
      <c r="P39" s="2"/>
      <c r="Q39" s="32"/>
      <c r="R39" s="5"/>
      <c r="S39" s="5"/>
      <c r="T39" s="5"/>
      <c r="U39" s="5"/>
      <c r="V39" s="5"/>
    </row>
    <row r="40" spans="1:22" ht="12.4" customHeight="1" x14ac:dyDescent="0.2">
      <c r="A40" s="3">
        <v>10.769554138183594</v>
      </c>
      <c r="B40" s="104">
        <v>1.5319030443592055E-2</v>
      </c>
      <c r="C40" s="63">
        <f t="shared" si="0"/>
        <v>0</v>
      </c>
      <c r="D40" s="63">
        <f t="shared" si="1"/>
        <v>1.1870445082579123E-2</v>
      </c>
      <c r="E40" s="63">
        <f t="shared" si="2"/>
        <v>0</v>
      </c>
      <c r="F40" s="63">
        <f t="shared" si="3"/>
        <v>0</v>
      </c>
      <c r="G40" s="63"/>
      <c r="N40" s="140"/>
      <c r="O40" s="13"/>
      <c r="P40" s="2"/>
      <c r="Q40" s="32"/>
      <c r="R40" s="5"/>
      <c r="S40" s="5"/>
      <c r="T40" s="5"/>
      <c r="U40" s="5"/>
      <c r="V40" s="5"/>
    </row>
    <row r="41" spans="1:22" ht="12.4" customHeight="1" x14ac:dyDescent="0.2">
      <c r="A41" s="3">
        <v>11.870817184448242</v>
      </c>
      <c r="B41" s="104">
        <v>1.5494019595360441E-2</v>
      </c>
      <c r="C41" s="63">
        <f t="shared" si="0"/>
        <v>0</v>
      </c>
      <c r="D41" s="63">
        <f t="shared" si="1"/>
        <v>1.2006041073706787E-2</v>
      </c>
      <c r="E41" s="63">
        <f t="shared" si="2"/>
        <v>0</v>
      </c>
      <c r="F41" s="63">
        <f t="shared" si="3"/>
        <v>0</v>
      </c>
      <c r="G41" s="63"/>
      <c r="N41" s="140"/>
      <c r="O41" s="13"/>
      <c r="P41" s="2"/>
      <c r="Q41" s="32"/>
      <c r="R41" s="5"/>
      <c r="S41" s="5"/>
      <c r="T41" s="5"/>
      <c r="U41" s="5"/>
      <c r="V41" s="5"/>
    </row>
    <row r="42" spans="1:22" ht="12.4" customHeight="1" x14ac:dyDescent="0.2">
      <c r="A42" s="3">
        <v>12.87009334564209</v>
      </c>
      <c r="B42" s="104">
        <v>1.5494019595360441E-2</v>
      </c>
      <c r="C42" s="63">
        <f t="shared" si="0"/>
        <v>0</v>
      </c>
      <c r="D42" s="63">
        <f t="shared" si="1"/>
        <v>1.2006041073706787E-2</v>
      </c>
      <c r="E42" s="63">
        <f t="shared" si="2"/>
        <v>0</v>
      </c>
      <c r="F42" s="63">
        <f t="shared" si="3"/>
        <v>0</v>
      </c>
      <c r="G42" s="63"/>
      <c r="H42" s="36"/>
      <c r="I42" s="3"/>
      <c r="J42" s="3"/>
      <c r="K42" s="3"/>
      <c r="L42" s="3"/>
      <c r="M42" s="3"/>
      <c r="N42" s="140"/>
      <c r="O42" s="13"/>
      <c r="P42" s="2"/>
      <c r="Q42" s="32"/>
      <c r="R42" s="5"/>
      <c r="S42" s="5"/>
      <c r="T42" s="5"/>
      <c r="U42" s="5"/>
      <c r="V42" s="5"/>
    </row>
    <row r="43" spans="1:22" ht="12.4" customHeight="1" x14ac:dyDescent="0.2">
      <c r="A43" s="3">
        <v>14.164556503295898</v>
      </c>
      <c r="B43" s="104">
        <v>1.5728639527726046E-2</v>
      </c>
      <c r="C43" s="63">
        <f t="shared" si="0"/>
        <v>0</v>
      </c>
      <c r="D43" s="63">
        <f t="shared" si="1"/>
        <v>1.2187843899458681E-2</v>
      </c>
      <c r="E43" s="63">
        <f t="shared" si="2"/>
        <v>0</v>
      </c>
      <c r="F43" s="63">
        <f t="shared" si="3"/>
        <v>0</v>
      </c>
      <c r="G43" s="63"/>
      <c r="H43" s="36"/>
      <c r="I43" s="3"/>
      <c r="J43" s="3"/>
      <c r="K43" s="3"/>
      <c r="L43" s="3"/>
      <c r="M43" s="143"/>
      <c r="N43" s="140"/>
      <c r="O43" s="13"/>
      <c r="P43" s="2"/>
      <c r="Q43" s="32"/>
      <c r="R43" s="5"/>
      <c r="S43" s="5"/>
      <c r="T43" s="5"/>
      <c r="U43" s="5"/>
      <c r="V43" s="5"/>
    </row>
    <row r="44" spans="1:22" ht="12.4" customHeight="1" x14ac:dyDescent="0.2">
      <c r="A44" s="3">
        <v>15.458779335021973</v>
      </c>
      <c r="B44" s="104">
        <v>1.5903172301746964E-2</v>
      </c>
      <c r="C44" s="63">
        <f t="shared" si="0"/>
        <v>0</v>
      </c>
      <c r="D44" s="63">
        <f t="shared" si="1"/>
        <v>1.2323086251561463E-2</v>
      </c>
      <c r="E44" s="63">
        <f t="shared" si="2"/>
        <v>0</v>
      </c>
      <c r="F44" s="63">
        <f t="shared" si="3"/>
        <v>0</v>
      </c>
      <c r="G44" s="63"/>
      <c r="H44" s="36"/>
      <c r="I44" s="3"/>
      <c r="J44" s="3"/>
      <c r="K44" s="3"/>
      <c r="L44" s="3"/>
      <c r="M44" s="143"/>
      <c r="N44" s="140"/>
      <c r="O44" s="13"/>
      <c r="P44" s="2"/>
      <c r="Q44" s="32"/>
      <c r="R44" s="5"/>
      <c r="S44" s="5"/>
      <c r="T44" s="5"/>
      <c r="U44" s="5"/>
      <c r="V44" s="5"/>
    </row>
    <row r="45" spans="1:22" ht="12.4" customHeight="1" x14ac:dyDescent="0.2">
      <c r="A45" s="3">
        <v>16.856185913085938</v>
      </c>
      <c r="B45" s="104">
        <v>1.6020080810216313E-2</v>
      </c>
      <c r="C45" s="63">
        <f t="shared" si="0"/>
        <v>0</v>
      </c>
      <c r="D45" s="63">
        <f t="shared" si="1"/>
        <v>1.2413676581973147E-2</v>
      </c>
      <c r="E45" s="63">
        <f t="shared" si="2"/>
        <v>0</v>
      </c>
      <c r="F45" s="63">
        <f t="shared" si="3"/>
        <v>0</v>
      </c>
      <c r="G45" s="63"/>
      <c r="H45" s="36"/>
      <c r="I45" s="3"/>
      <c r="J45" s="3"/>
      <c r="K45" s="3"/>
      <c r="L45" s="3"/>
      <c r="M45" s="143"/>
      <c r="N45" s="140"/>
      <c r="O45" s="13"/>
      <c r="P45" s="2"/>
      <c r="Q45" s="32"/>
      <c r="R45" s="5"/>
      <c r="S45" s="5"/>
      <c r="T45" s="5"/>
      <c r="U45" s="5"/>
      <c r="V45" s="5"/>
    </row>
    <row r="46" spans="1:22" ht="12.4" customHeight="1" x14ac:dyDescent="0.2">
      <c r="A46" s="3">
        <v>18.486534118652344</v>
      </c>
      <c r="B46" s="104">
        <v>1.619676861543121E-2</v>
      </c>
      <c r="C46" s="63">
        <f t="shared" si="0"/>
        <v>0</v>
      </c>
      <c r="D46" s="63">
        <f t="shared" si="1"/>
        <v>1.2550588829539192E-2</v>
      </c>
      <c r="E46" s="63">
        <f t="shared" si="2"/>
        <v>0</v>
      </c>
      <c r="F46" s="63">
        <f t="shared" si="3"/>
        <v>0</v>
      </c>
      <c r="G46" s="63"/>
      <c r="H46" s="36"/>
      <c r="I46" s="3"/>
      <c r="J46" s="3"/>
      <c r="K46" s="3"/>
      <c r="L46" s="3"/>
      <c r="M46" s="143"/>
      <c r="N46" s="140"/>
      <c r="O46" s="13"/>
      <c r="P46" s="2"/>
      <c r="Q46" s="32"/>
      <c r="R46" s="5"/>
      <c r="S46" s="5"/>
      <c r="T46" s="5"/>
      <c r="U46" s="5"/>
      <c r="V46" s="5"/>
    </row>
    <row r="47" spans="1:22" ht="12.4" customHeight="1" x14ac:dyDescent="0.2">
      <c r="A47" s="3">
        <v>20.286380767822266</v>
      </c>
      <c r="B47" s="104">
        <v>1.6603546610487682E-2</v>
      </c>
      <c r="C47" s="63">
        <f t="shared" si="0"/>
        <v>0</v>
      </c>
      <c r="D47" s="63">
        <f t="shared" si="1"/>
        <v>1.2865793885688115E-2</v>
      </c>
      <c r="E47" s="63">
        <f t="shared" si="2"/>
        <v>0</v>
      </c>
      <c r="F47" s="63">
        <f t="shared" si="3"/>
        <v>0</v>
      </c>
      <c r="G47" s="63"/>
      <c r="H47" s="36"/>
      <c r="I47" s="3"/>
      <c r="J47" s="3"/>
      <c r="K47" s="3"/>
      <c r="L47" s="3"/>
      <c r="M47" s="143"/>
      <c r="N47" s="140"/>
      <c r="O47" s="13"/>
      <c r="P47" s="2"/>
      <c r="Q47" s="32"/>
      <c r="R47" s="5"/>
      <c r="S47" s="5"/>
      <c r="T47" s="5"/>
      <c r="U47" s="5"/>
      <c r="V47" s="5"/>
    </row>
    <row r="48" spans="1:22" ht="12.4" customHeight="1" x14ac:dyDescent="0.2">
      <c r="A48" s="3">
        <v>22.182947158813477</v>
      </c>
      <c r="B48" s="104">
        <v>1.6956982555602736E-2</v>
      </c>
      <c r="C48" s="63">
        <f t="shared" si="0"/>
        <v>0</v>
      </c>
      <c r="D48" s="63">
        <f t="shared" si="1"/>
        <v>1.3139665133098076E-2</v>
      </c>
      <c r="E48" s="63">
        <f t="shared" si="2"/>
        <v>0</v>
      </c>
      <c r="F48" s="63">
        <f t="shared" si="3"/>
        <v>0</v>
      </c>
      <c r="G48" s="63"/>
      <c r="H48" s="36"/>
      <c r="I48" s="3"/>
      <c r="J48" s="3"/>
      <c r="K48" s="3"/>
      <c r="L48" s="3"/>
      <c r="M48" s="143"/>
      <c r="N48" s="140"/>
      <c r="O48" s="13"/>
      <c r="P48" s="2"/>
      <c r="Q48" s="32"/>
      <c r="R48" s="5"/>
      <c r="S48" s="5"/>
      <c r="T48" s="5"/>
      <c r="U48" s="5"/>
      <c r="V48" s="5"/>
    </row>
    <row r="49" spans="1:22" ht="12.4" customHeight="1" x14ac:dyDescent="0.2">
      <c r="A49" s="3">
        <v>24.289314270019531</v>
      </c>
      <c r="B49" s="104">
        <v>1.8524312144996655E-2</v>
      </c>
      <c r="C49" s="63">
        <f t="shared" si="0"/>
        <v>1.5673295893939183E-3</v>
      </c>
      <c r="D49" s="63">
        <f t="shared" si="1"/>
        <v>1.4354161042986695E-2</v>
      </c>
      <c r="E49" s="63">
        <f t="shared" si="2"/>
        <v>1.2306664549978277E-3</v>
      </c>
      <c r="F49" s="63">
        <f t="shared" si="3"/>
        <v>1.2306664549978277E-3</v>
      </c>
      <c r="G49" s="63"/>
      <c r="H49" s="36"/>
      <c r="I49" s="3"/>
      <c r="J49" s="3"/>
      <c r="K49" s="3"/>
      <c r="L49" s="143"/>
      <c r="M49" s="143"/>
      <c r="N49" s="140"/>
      <c r="O49" s="13"/>
      <c r="P49" s="2"/>
      <c r="Q49" s="32"/>
      <c r="R49" s="5"/>
      <c r="S49" s="5"/>
      <c r="T49" s="5"/>
      <c r="U49" s="5"/>
      <c r="V49" s="5"/>
    </row>
    <row r="50" spans="1:22" ht="12.4" customHeight="1" x14ac:dyDescent="0.2">
      <c r="A50" s="3">
        <v>26.567571640014648</v>
      </c>
      <c r="B50" s="104">
        <v>2.0574464638521021E-2</v>
      </c>
      <c r="C50" s="63">
        <f t="shared" ref="C50:C81" si="4">IF(B50-I$27&lt;0,0,B50-I$27)</f>
        <v>3.6174820829182851E-3</v>
      </c>
      <c r="D50" s="63">
        <f t="shared" si="1"/>
        <v>1.5942787860780735E-2</v>
      </c>
      <c r="E50" s="63">
        <f t="shared" ref="E50:E81" si="5">C50/$H$23</f>
        <v>2.8404452267916064E-3</v>
      </c>
      <c r="F50" s="63">
        <f t="shared" si="3"/>
        <v>1.6097787717937787E-3</v>
      </c>
      <c r="G50" s="63"/>
      <c r="H50" s="36"/>
      <c r="I50" s="3"/>
      <c r="J50" s="3"/>
      <c r="K50" s="3"/>
      <c r="L50" s="143"/>
      <c r="M50" s="143"/>
      <c r="N50" s="140"/>
      <c r="O50" s="13"/>
      <c r="P50" s="2"/>
      <c r="Q50" s="32"/>
      <c r="R50" s="5"/>
      <c r="S50" s="5"/>
      <c r="T50" s="5"/>
      <c r="U50" s="5"/>
      <c r="V50" s="5"/>
    </row>
    <row r="51" spans="1:22" ht="12.4" customHeight="1" x14ac:dyDescent="0.2">
      <c r="A51" s="3">
        <v>28.964254379272461</v>
      </c>
      <c r="B51" s="104">
        <v>2.5429231659079961E-2</v>
      </c>
      <c r="C51" s="63">
        <f t="shared" si="4"/>
        <v>8.4722491034772245E-3</v>
      </c>
      <c r="D51" s="63">
        <f t="shared" si="1"/>
        <v>1.9704660749437799E-2</v>
      </c>
      <c r="E51" s="63">
        <f t="shared" si="5"/>
        <v>6.6524060035558575E-3</v>
      </c>
      <c r="F51" s="63">
        <f t="shared" si="3"/>
        <v>3.8119607767642511E-3</v>
      </c>
      <c r="G51" s="63"/>
      <c r="H51" s="36"/>
      <c r="I51" s="3"/>
      <c r="J51" s="3"/>
      <c r="K51" s="3"/>
      <c r="L51" s="143"/>
      <c r="M51" s="143"/>
      <c r="N51" s="140"/>
      <c r="O51" s="13"/>
      <c r="P51" s="2"/>
      <c r="Q51" s="32"/>
      <c r="R51" s="5"/>
      <c r="S51" s="5"/>
      <c r="T51" s="5"/>
      <c r="U51" s="5"/>
      <c r="V51" s="5"/>
    </row>
    <row r="52" spans="1:22" ht="12.4" customHeight="1" x14ac:dyDescent="0.2">
      <c r="A52" s="3">
        <v>31.386968612670898</v>
      </c>
      <c r="B52" s="104">
        <v>2.7186895521859697E-2</v>
      </c>
      <c r="C52" s="63">
        <f t="shared" si="4"/>
        <v>1.0229912966256961E-2</v>
      </c>
      <c r="D52" s="63">
        <f t="shared" si="1"/>
        <v>2.1066643313124672E-2</v>
      </c>
      <c r="E52" s="63">
        <f t="shared" si="5"/>
        <v>8.0325228403223918E-3</v>
      </c>
      <c r="F52" s="63">
        <f t="shared" si="3"/>
        <v>1.3801168367665343E-3</v>
      </c>
      <c r="G52" s="63"/>
      <c r="H52" s="36"/>
      <c r="I52" s="3"/>
      <c r="J52" s="3"/>
      <c r="K52" s="3"/>
      <c r="L52" s="143"/>
      <c r="M52" s="143"/>
      <c r="N52" s="140"/>
      <c r="O52" s="13"/>
      <c r="P52" s="2"/>
      <c r="Q52" s="32"/>
      <c r="R52" s="5"/>
      <c r="S52" s="5"/>
      <c r="T52" s="5"/>
      <c r="U52" s="5"/>
      <c r="V52" s="5"/>
    </row>
    <row r="53" spans="1:22" ht="12.4" customHeight="1" x14ac:dyDescent="0.2">
      <c r="A53" s="3">
        <v>33.581302642822266</v>
      </c>
      <c r="B53" s="104">
        <v>3.0136859399768581E-2</v>
      </c>
      <c r="C53" s="63">
        <f t="shared" si="4"/>
        <v>1.3179876844165845E-2</v>
      </c>
      <c r="D53" s="63">
        <f t="shared" si="1"/>
        <v>2.3352518018919598E-2</v>
      </c>
      <c r="E53" s="63">
        <f t="shared" si="5"/>
        <v>1.03488330871044E-2</v>
      </c>
      <c r="F53" s="63">
        <f t="shared" si="3"/>
        <v>2.3163102467820083E-3</v>
      </c>
      <c r="G53" s="63"/>
      <c r="H53" s="36"/>
      <c r="I53" s="3"/>
      <c r="J53" s="3"/>
      <c r="K53" s="3"/>
      <c r="L53" s="143"/>
      <c r="M53" s="143"/>
      <c r="N53" s="140"/>
      <c r="O53" s="13"/>
      <c r="P53" s="2"/>
      <c r="Q53" s="32"/>
      <c r="R53" s="5"/>
      <c r="S53" s="5"/>
      <c r="T53" s="5"/>
      <c r="U53" s="5"/>
      <c r="V53" s="5"/>
    </row>
    <row r="54" spans="1:22" ht="12.4" customHeight="1" x14ac:dyDescent="0.2">
      <c r="A54" s="3">
        <v>36.879051208496094</v>
      </c>
      <c r="B54" s="104">
        <v>4.3246992441861948E-2</v>
      </c>
      <c r="C54" s="63">
        <f t="shared" si="4"/>
        <v>2.6290009886259211E-2</v>
      </c>
      <c r="D54" s="63">
        <f t="shared" si="1"/>
        <v>3.3511327669080743E-2</v>
      </c>
      <c r="E54" s="63">
        <f t="shared" si="5"/>
        <v>2.0642903373687821E-2</v>
      </c>
      <c r="F54" s="63">
        <f t="shared" si="3"/>
        <v>1.0294070286583421E-2</v>
      </c>
      <c r="G54" s="63"/>
      <c r="H54" s="36"/>
      <c r="I54" s="3"/>
      <c r="J54" s="3"/>
      <c r="K54" s="3"/>
      <c r="L54" s="143"/>
      <c r="M54" s="143"/>
      <c r="N54" s="140"/>
      <c r="O54" s="13"/>
      <c r="P54" s="2"/>
      <c r="Q54" s="32"/>
      <c r="R54" s="5"/>
      <c r="S54" s="5"/>
      <c r="T54" s="5"/>
      <c r="U54" s="5"/>
      <c r="V54" s="5"/>
    </row>
    <row r="55" spans="1:22" ht="12.4" customHeight="1" x14ac:dyDescent="0.2">
      <c r="A55" s="3">
        <v>40.205131530761719</v>
      </c>
      <c r="B55" s="104">
        <v>6.7511829941337059E-2</v>
      </c>
      <c r="C55" s="63">
        <f t="shared" si="4"/>
        <v>5.0554847385734319E-2</v>
      </c>
      <c r="D55" s="63">
        <f t="shared" si="1"/>
        <v>5.2313720029082252E-2</v>
      </c>
      <c r="E55" s="63">
        <f t="shared" si="5"/>
        <v>3.9695642343622599E-2</v>
      </c>
      <c r="F55" s="63">
        <f t="shared" si="3"/>
        <v>1.9052738969934778E-2</v>
      </c>
      <c r="G55" s="63"/>
      <c r="H55" s="36"/>
      <c r="I55" s="3"/>
      <c r="J55" s="3"/>
      <c r="K55" s="3"/>
      <c r="L55" s="143"/>
      <c r="M55" s="143"/>
      <c r="N55" s="140"/>
      <c r="O55" s="13"/>
      <c r="P55" s="2"/>
      <c r="Q55" s="32"/>
      <c r="R55" s="5"/>
      <c r="S55" s="5"/>
      <c r="T55" s="5"/>
      <c r="U55" s="5"/>
      <c r="V55" s="5"/>
    </row>
    <row r="56" spans="1:22" ht="12.4" customHeight="1" x14ac:dyDescent="0.2">
      <c r="A56" s="3">
        <v>44.482402801513672</v>
      </c>
      <c r="B56" s="104">
        <v>9.291954561349848E-2</v>
      </c>
      <c r="C56" s="63">
        <f t="shared" si="4"/>
        <v>7.5962563057895741E-2</v>
      </c>
      <c r="D56" s="63">
        <f t="shared" si="1"/>
        <v>7.2001708421737781E-2</v>
      </c>
      <c r="E56" s="63">
        <f t="shared" si="5"/>
        <v>5.9645768716176474E-2</v>
      </c>
      <c r="F56" s="63">
        <f t="shared" si="3"/>
        <v>1.9950126372553875E-2</v>
      </c>
      <c r="G56" s="63"/>
      <c r="H56" s="36"/>
      <c r="I56" s="3"/>
      <c r="J56" s="3"/>
      <c r="K56" s="3"/>
      <c r="L56" s="143"/>
      <c r="M56" s="143"/>
      <c r="N56" s="140"/>
      <c r="O56" s="13"/>
      <c r="P56" s="2"/>
      <c r="Q56" s="32"/>
      <c r="R56" s="5"/>
      <c r="S56" s="5"/>
      <c r="T56" s="5"/>
      <c r="U56" s="5"/>
      <c r="V56" s="5"/>
    </row>
    <row r="57" spans="1:22" ht="12.4" customHeight="1" x14ac:dyDescent="0.2">
      <c r="A57" s="3">
        <v>48.949356079101563</v>
      </c>
      <c r="B57" s="104">
        <v>0.12433091519473964</v>
      </c>
      <c r="C57" s="63">
        <f t="shared" si="4"/>
        <v>0.1073739326391369</v>
      </c>
      <c r="D57" s="63">
        <f t="shared" si="1"/>
        <v>9.6341821783069326E-2</v>
      </c>
      <c r="E57" s="63">
        <f t="shared" si="5"/>
        <v>8.4309961308955364E-2</v>
      </c>
      <c r="F57" s="63">
        <f t="shared" si="3"/>
        <v>2.466419259277889E-2</v>
      </c>
      <c r="G57" s="63"/>
      <c r="H57" s="36"/>
      <c r="I57" s="143"/>
      <c r="J57" s="3"/>
      <c r="K57" s="3"/>
      <c r="L57" s="143"/>
      <c r="M57" s="143"/>
      <c r="N57" s="140"/>
      <c r="O57" s="13"/>
      <c r="P57" s="2"/>
      <c r="Q57" s="32"/>
      <c r="R57" s="5"/>
      <c r="S57" s="5"/>
      <c r="T57" s="5"/>
      <c r="U57" s="5"/>
      <c r="V57" s="5"/>
    </row>
    <row r="58" spans="1:22" ht="12.4" customHeight="1" x14ac:dyDescent="0.2">
      <c r="A58" s="3">
        <v>53.128108978271484</v>
      </c>
      <c r="B58" s="104">
        <v>0.16328631723466241</v>
      </c>
      <c r="C58" s="63">
        <f t="shared" si="4"/>
        <v>0.14632933467905967</v>
      </c>
      <c r="D58" s="63">
        <f t="shared" si="1"/>
        <v>0.12652767214007565</v>
      </c>
      <c r="E58" s="63">
        <f t="shared" si="5"/>
        <v>0.11489772463321289</v>
      </c>
      <c r="F58" s="63">
        <f t="shared" si="3"/>
        <v>3.0587763324257528E-2</v>
      </c>
      <c r="G58" s="63"/>
      <c r="H58" s="36"/>
      <c r="I58" s="143"/>
      <c r="J58" s="3"/>
      <c r="K58" s="3"/>
      <c r="L58" s="143"/>
      <c r="M58" s="143"/>
      <c r="N58" s="140"/>
      <c r="O58" s="13"/>
      <c r="P58" s="2"/>
      <c r="Q58" s="32"/>
      <c r="R58" s="5"/>
      <c r="S58" s="5"/>
      <c r="T58" s="5"/>
      <c r="U58" s="5"/>
      <c r="V58" s="5"/>
    </row>
    <row r="59" spans="1:22" ht="12.4" customHeight="1" x14ac:dyDescent="0.2">
      <c r="A59" s="3">
        <v>58.460891723632813</v>
      </c>
      <c r="B59" s="104">
        <v>0.19850610497201704</v>
      </c>
      <c r="C59" s="63">
        <f t="shared" si="4"/>
        <v>0.1815491224164143</v>
      </c>
      <c r="D59" s="63">
        <f t="shared" si="1"/>
        <v>0.15381886120689039</v>
      </c>
      <c r="E59" s="63">
        <f t="shared" si="5"/>
        <v>0.1425522853674788</v>
      </c>
      <c r="F59" s="63">
        <f t="shared" si="3"/>
        <v>2.7654560734265907E-2</v>
      </c>
      <c r="G59" s="63"/>
      <c r="H59" s="36"/>
      <c r="I59" s="143"/>
      <c r="J59" s="3"/>
      <c r="K59" s="3"/>
      <c r="L59" s="143"/>
      <c r="M59" s="143"/>
      <c r="N59" s="140"/>
      <c r="O59" s="13"/>
      <c r="P59" s="2"/>
      <c r="Q59" s="32"/>
      <c r="R59" s="5"/>
      <c r="S59" s="5"/>
      <c r="T59" s="5"/>
      <c r="U59" s="5"/>
      <c r="V59" s="5"/>
    </row>
    <row r="60" spans="1:22" ht="12.4" customHeight="1" x14ac:dyDescent="0.2">
      <c r="A60" s="3">
        <v>64.252731323242188</v>
      </c>
      <c r="B60" s="104">
        <v>0.23162207483387465</v>
      </c>
      <c r="C60" s="63">
        <f t="shared" si="4"/>
        <v>0.21466509227827191</v>
      </c>
      <c r="D60" s="63">
        <f t="shared" si="1"/>
        <v>0.17947983910291385</v>
      </c>
      <c r="E60" s="63">
        <f t="shared" si="5"/>
        <v>0.1685549292973155</v>
      </c>
      <c r="F60" s="63">
        <f t="shared" si="3"/>
        <v>2.60026439298367E-2</v>
      </c>
      <c r="G60" s="63"/>
      <c r="H60" s="36"/>
      <c r="I60" s="143"/>
      <c r="J60" s="3"/>
      <c r="K60" s="3"/>
      <c r="L60" s="143"/>
      <c r="M60" s="143"/>
      <c r="N60" s="140"/>
      <c r="O60" s="13"/>
      <c r="P60" s="2"/>
      <c r="Q60" s="32"/>
      <c r="R60" s="5"/>
      <c r="S60" s="5"/>
      <c r="T60" s="5"/>
      <c r="U60" s="5"/>
      <c r="V60" s="5"/>
    </row>
    <row r="61" spans="1:22" ht="12.4" customHeight="1" x14ac:dyDescent="0.2">
      <c r="A61" s="3">
        <v>70.241836547851562</v>
      </c>
      <c r="B61" s="104">
        <v>0.26044178193322293</v>
      </c>
      <c r="C61" s="63">
        <f t="shared" si="4"/>
        <v>0.24348479937762019</v>
      </c>
      <c r="D61" s="63">
        <f t="shared" si="1"/>
        <v>0.20181171915749854</v>
      </c>
      <c r="E61" s="63">
        <f t="shared" si="5"/>
        <v>0.19118414973061684</v>
      </c>
      <c r="F61" s="63">
        <f t="shared" si="3"/>
        <v>2.2629220433301345E-2</v>
      </c>
      <c r="G61" s="63"/>
      <c r="H61" s="36"/>
      <c r="I61" s="143"/>
      <c r="J61" s="3"/>
      <c r="K61" s="3"/>
      <c r="L61" s="143"/>
      <c r="M61" s="143"/>
      <c r="N61" s="140"/>
      <c r="O61" s="13"/>
      <c r="P61" s="2"/>
      <c r="Q61" s="32"/>
      <c r="R61" s="5"/>
      <c r="S61" s="5"/>
      <c r="T61" s="5"/>
      <c r="U61" s="5"/>
      <c r="V61" s="5"/>
    </row>
    <row r="62" spans="1:22" ht="12.4" customHeight="1" x14ac:dyDescent="0.2">
      <c r="A62" s="3">
        <v>77.124176025390625</v>
      </c>
      <c r="B62" s="104">
        <v>0.28860586449577386</v>
      </c>
      <c r="C62" s="63">
        <f t="shared" si="4"/>
        <v>0.27164888194017112</v>
      </c>
      <c r="D62" s="63">
        <f t="shared" si="1"/>
        <v>0.22363556738281695</v>
      </c>
      <c r="E62" s="63">
        <f t="shared" si="5"/>
        <v>0.2132985740865839</v>
      </c>
      <c r="F62" s="63">
        <f t="shared" si="3"/>
        <v>2.2114424355967055E-2</v>
      </c>
      <c r="G62" s="63"/>
      <c r="H62" s="36"/>
      <c r="I62" s="143"/>
      <c r="J62" s="3"/>
      <c r="K62" s="3"/>
      <c r="L62" s="143"/>
      <c r="M62" s="143"/>
      <c r="N62" s="140"/>
      <c r="O62" s="13"/>
      <c r="P62" s="2"/>
      <c r="Q62" s="32"/>
      <c r="R62" s="5"/>
      <c r="S62" s="5"/>
      <c r="T62" s="5"/>
      <c r="U62" s="5"/>
      <c r="V62" s="5"/>
    </row>
    <row r="63" spans="1:22" ht="12.4" customHeight="1" x14ac:dyDescent="0.2">
      <c r="A63" s="3">
        <v>84.598602294921875</v>
      </c>
      <c r="B63" s="104">
        <v>0.31487762855439361</v>
      </c>
      <c r="C63" s="63">
        <f t="shared" si="4"/>
        <v>0.29792064599879087</v>
      </c>
      <c r="D63" s="63">
        <f t="shared" si="1"/>
        <v>0.24399309155046242</v>
      </c>
      <c r="E63" s="63">
        <f t="shared" si="5"/>
        <v>0.23392715084500743</v>
      </c>
      <c r="F63" s="63">
        <f t="shared" si="3"/>
        <v>2.0628576758423528E-2</v>
      </c>
      <c r="G63" s="63"/>
      <c r="H63" s="36"/>
      <c r="I63" s="143"/>
      <c r="J63" s="3"/>
      <c r="K63" s="3"/>
      <c r="L63" s="143"/>
      <c r="M63" s="143"/>
      <c r="N63" s="140"/>
      <c r="O63" s="13"/>
      <c r="P63" s="2"/>
      <c r="Q63" s="32"/>
      <c r="R63" s="5"/>
      <c r="S63" s="5"/>
      <c r="T63" s="5"/>
      <c r="U63" s="5"/>
      <c r="V63" s="5"/>
    </row>
    <row r="64" spans="1:22" x14ac:dyDescent="0.2">
      <c r="A64" s="3">
        <v>92.728195190429688</v>
      </c>
      <c r="B64" s="104">
        <v>0.33930885673946615</v>
      </c>
      <c r="C64" s="63">
        <f t="shared" si="4"/>
        <v>0.32235187418386341</v>
      </c>
      <c r="D64" s="63">
        <f t="shared" si="1"/>
        <v>0.2629244171026075</v>
      </c>
      <c r="E64" s="63">
        <f t="shared" si="5"/>
        <v>0.25311053970286274</v>
      </c>
      <c r="F64" s="63">
        <f t="shared" si="3"/>
        <v>1.918338885785531E-2</v>
      </c>
      <c r="G64" s="63"/>
      <c r="H64" s="36"/>
      <c r="I64" s="143"/>
      <c r="J64" s="3"/>
      <c r="K64" s="3"/>
      <c r="L64" s="143"/>
      <c r="M64" s="143"/>
      <c r="N64" s="140"/>
      <c r="O64" s="13"/>
      <c r="P64" s="2"/>
      <c r="Q64" s="32"/>
      <c r="R64" s="5"/>
      <c r="S64" s="5"/>
      <c r="T64" s="5"/>
      <c r="U64" s="5"/>
      <c r="V64" s="5"/>
    </row>
    <row r="65" spans="1:22" x14ac:dyDescent="0.2">
      <c r="A65" s="3">
        <v>100.87532806396484</v>
      </c>
      <c r="B65" s="104">
        <v>0.36189749457760628</v>
      </c>
      <c r="C65" s="63">
        <f t="shared" si="4"/>
        <v>0.34494051202200354</v>
      </c>
      <c r="D65" s="63">
        <f t="shared" si="1"/>
        <v>0.28042795206425208</v>
      </c>
      <c r="E65" s="63">
        <f t="shared" si="5"/>
        <v>0.27084712748861595</v>
      </c>
      <c r="F65" s="63">
        <f t="shared" si="3"/>
        <v>1.7736587785753211E-2</v>
      </c>
      <c r="G65" s="63"/>
      <c r="H65" s="36"/>
      <c r="I65" s="143"/>
      <c r="J65" s="3"/>
      <c r="K65" s="3"/>
      <c r="L65" s="143"/>
      <c r="M65" s="143"/>
      <c r="N65" s="140"/>
      <c r="O65" s="13"/>
      <c r="P65" s="2"/>
      <c r="Q65" s="32"/>
      <c r="R65" s="5"/>
      <c r="S65" s="5"/>
      <c r="T65" s="5"/>
      <c r="U65" s="5"/>
      <c r="V65" s="5"/>
    </row>
    <row r="66" spans="1:22" x14ac:dyDescent="0.2">
      <c r="A66" s="3">
        <v>111.07353973388672</v>
      </c>
      <c r="B66" s="104">
        <v>0.38364840232840652</v>
      </c>
      <c r="C66" s="63">
        <f t="shared" si="4"/>
        <v>0.36669141977280378</v>
      </c>
      <c r="D66" s="63">
        <f t="shared" si="1"/>
        <v>0.29728234483426719</v>
      </c>
      <c r="E66" s="63">
        <f t="shared" si="5"/>
        <v>0.2879259300045649</v>
      </c>
      <c r="F66" s="63">
        <f t="shared" si="3"/>
        <v>1.7078802515948954E-2</v>
      </c>
      <c r="G66" s="63"/>
      <c r="H66" s="36"/>
      <c r="I66" s="143"/>
      <c r="J66" s="3"/>
      <c r="K66" s="3"/>
      <c r="L66" s="143"/>
      <c r="M66" s="143"/>
      <c r="N66" s="140"/>
      <c r="O66" s="13"/>
      <c r="P66" s="2"/>
      <c r="Q66" s="32"/>
      <c r="R66" s="5"/>
      <c r="S66" s="5"/>
      <c r="T66" s="5"/>
      <c r="U66" s="5"/>
      <c r="V66" s="5"/>
    </row>
    <row r="67" spans="1:22" x14ac:dyDescent="0.2">
      <c r="A67" s="3">
        <v>120.85918426513672</v>
      </c>
      <c r="B67" s="104">
        <v>0.40198069111890072</v>
      </c>
      <c r="C67" s="63">
        <f t="shared" si="4"/>
        <v>0.38502370856329798</v>
      </c>
      <c r="D67" s="63">
        <f t="shared" si="1"/>
        <v>0.31148771038444595</v>
      </c>
      <c r="E67" s="63">
        <f t="shared" si="5"/>
        <v>0.30232043452388435</v>
      </c>
      <c r="F67" s="63">
        <f t="shared" si="3"/>
        <v>1.4394504519319451E-2</v>
      </c>
      <c r="G67" s="63"/>
      <c r="H67" s="36"/>
      <c r="I67" s="143"/>
      <c r="J67" s="3"/>
      <c r="K67" s="143"/>
      <c r="L67" s="143"/>
      <c r="M67" s="143"/>
      <c r="N67" s="140"/>
      <c r="O67" s="13"/>
      <c r="P67" s="2"/>
      <c r="Q67" s="32"/>
      <c r="R67" s="5"/>
      <c r="S67" s="5"/>
      <c r="T67" s="5"/>
      <c r="U67" s="5"/>
      <c r="V67" s="5"/>
    </row>
    <row r="68" spans="1:22" x14ac:dyDescent="0.2">
      <c r="A68" s="3">
        <v>133.18586730957031</v>
      </c>
      <c r="B68" s="104">
        <v>0.42142162820397788</v>
      </c>
      <c r="C68" s="63">
        <f t="shared" si="4"/>
        <v>0.40446464564837514</v>
      </c>
      <c r="D68" s="63">
        <f t="shared" si="1"/>
        <v>0.32655214784163605</v>
      </c>
      <c r="E68" s="63">
        <f t="shared" si="5"/>
        <v>0.31758544916166681</v>
      </c>
      <c r="F68" s="63">
        <f t="shared" si="3"/>
        <v>1.5265014637782459E-2</v>
      </c>
      <c r="G68" s="63"/>
      <c r="H68" s="36"/>
      <c r="I68" s="143"/>
      <c r="J68" s="3"/>
      <c r="K68" s="143"/>
      <c r="L68" s="143"/>
      <c r="M68" s="143"/>
      <c r="N68" s="140"/>
      <c r="O68" s="13"/>
      <c r="P68" s="2"/>
      <c r="Q68" s="5"/>
      <c r="R68" s="5"/>
      <c r="S68" s="5"/>
      <c r="T68" s="5"/>
      <c r="U68" s="5"/>
      <c r="V68" s="5"/>
    </row>
    <row r="69" spans="1:22" x14ac:dyDescent="0.2">
      <c r="A69" s="3">
        <v>144.69819641113281</v>
      </c>
      <c r="B69" s="104">
        <v>0.43818692311345514</v>
      </c>
      <c r="C69" s="63">
        <f t="shared" si="4"/>
        <v>0.4212299405578524</v>
      </c>
      <c r="D69" s="63">
        <f t="shared" si="1"/>
        <v>0.33954327761639541</v>
      </c>
      <c r="E69" s="63">
        <f t="shared" si="5"/>
        <v>0.33074955082404789</v>
      </c>
      <c r="F69" s="63">
        <f t="shared" si="3"/>
        <v>1.3164101662381078E-2</v>
      </c>
      <c r="G69" s="63"/>
      <c r="H69" s="36"/>
      <c r="I69" s="143"/>
      <c r="J69" s="4"/>
      <c r="K69" s="143"/>
      <c r="L69" s="143"/>
      <c r="M69" s="4"/>
      <c r="N69" s="140"/>
      <c r="O69" s="13"/>
      <c r="P69" s="2"/>
      <c r="Q69" s="5"/>
      <c r="R69" s="5"/>
      <c r="S69" s="5"/>
      <c r="T69" s="5"/>
      <c r="U69" s="5"/>
      <c r="V69" s="5"/>
    </row>
    <row r="70" spans="1:22" x14ac:dyDescent="0.2">
      <c r="A70" s="3">
        <v>159.05105590820312</v>
      </c>
      <c r="B70" s="104">
        <v>0.45631208138241347</v>
      </c>
      <c r="C70" s="63">
        <f t="shared" si="4"/>
        <v>0.43935509882681073</v>
      </c>
      <c r="D70" s="63">
        <f t="shared" si="1"/>
        <v>0.3535881413978838</v>
      </c>
      <c r="E70" s="63">
        <f t="shared" si="5"/>
        <v>0.34498141655546638</v>
      </c>
      <c r="F70" s="63">
        <f t="shared" si="3"/>
        <v>1.4231865731418492E-2</v>
      </c>
      <c r="G70" s="63"/>
      <c r="H70" s="36"/>
      <c r="I70" s="143"/>
      <c r="J70" s="4"/>
      <c r="K70" s="143"/>
      <c r="L70" s="143"/>
      <c r="M70" s="4"/>
      <c r="N70" s="140"/>
      <c r="O70" s="13"/>
      <c r="P70" s="2"/>
      <c r="Q70" s="5"/>
      <c r="R70" s="5"/>
      <c r="S70" s="5"/>
      <c r="T70" s="5"/>
      <c r="U70" s="5"/>
      <c r="V70" s="5"/>
    </row>
    <row r="71" spans="1:22" x14ac:dyDescent="0.2">
      <c r="A71" s="3">
        <v>173.74186706542969</v>
      </c>
      <c r="B71" s="104">
        <v>0.47355000418125565</v>
      </c>
      <c r="C71" s="63">
        <f t="shared" si="4"/>
        <v>0.45659302162565291</v>
      </c>
      <c r="D71" s="63">
        <f t="shared" si="1"/>
        <v>0.3669455021443655</v>
      </c>
      <c r="E71" s="63">
        <f t="shared" si="5"/>
        <v>0.35851662541385382</v>
      </c>
      <c r="F71" s="63">
        <f t="shared" si="3"/>
        <v>1.3535208858387437E-2</v>
      </c>
      <c r="G71" s="63"/>
      <c r="H71" s="36"/>
      <c r="I71" s="143"/>
      <c r="J71" s="4"/>
      <c r="K71" s="143"/>
      <c r="L71" s="143"/>
      <c r="M71" s="4"/>
      <c r="N71" s="140"/>
      <c r="O71" s="13"/>
      <c r="P71" s="2"/>
      <c r="Q71" s="5"/>
      <c r="R71" s="5"/>
      <c r="S71" s="5"/>
      <c r="T71" s="5"/>
      <c r="U71" s="5"/>
      <c r="V71" s="5"/>
    </row>
    <row r="72" spans="1:22" x14ac:dyDescent="0.2">
      <c r="A72" s="3">
        <v>189.63389587402344</v>
      </c>
      <c r="B72" s="104">
        <v>0.4897176206044751</v>
      </c>
      <c r="C72" s="63">
        <f t="shared" si="4"/>
        <v>0.47276063804887236</v>
      </c>
      <c r="D72" s="63">
        <f t="shared" si="1"/>
        <v>0.37947350145703151</v>
      </c>
      <c r="E72" s="63">
        <f t="shared" si="5"/>
        <v>0.37121143021047748</v>
      </c>
      <c r="F72" s="63">
        <f t="shared" si="3"/>
        <v>1.269480479662366E-2</v>
      </c>
      <c r="G72" s="63"/>
      <c r="H72" s="36"/>
      <c r="I72" s="143"/>
      <c r="J72" s="4"/>
      <c r="K72" s="143"/>
      <c r="L72" s="143"/>
      <c r="M72" s="4"/>
      <c r="N72" s="140"/>
      <c r="O72" s="13"/>
      <c r="P72" s="2"/>
      <c r="Q72" s="5"/>
      <c r="R72" s="5"/>
      <c r="S72" s="5"/>
      <c r="T72" s="5"/>
      <c r="U72" s="5"/>
      <c r="V72" s="5"/>
    </row>
    <row r="73" spans="1:22" x14ac:dyDescent="0.2">
      <c r="A73" s="3">
        <v>207.82203674316406</v>
      </c>
      <c r="B73" s="104">
        <v>0.50593711866884405</v>
      </c>
      <c r="C73" s="63">
        <f t="shared" si="4"/>
        <v>0.48898013611324131</v>
      </c>
      <c r="D73" s="63">
        <f t="shared" si="1"/>
        <v>0.39204170293355683</v>
      </c>
      <c r="E73" s="63">
        <f t="shared" si="5"/>
        <v>0.38394697244728287</v>
      </c>
      <c r="F73" s="63">
        <f t="shared" si="3"/>
        <v>1.2735542236805397E-2</v>
      </c>
      <c r="G73" s="63"/>
      <c r="H73" s="36"/>
      <c r="I73" s="143"/>
      <c r="J73" s="4"/>
      <c r="K73" s="143"/>
      <c r="L73" s="143"/>
      <c r="M73" s="4"/>
      <c r="N73" s="140"/>
      <c r="O73" s="13"/>
      <c r="P73" s="2"/>
      <c r="Q73" s="5"/>
      <c r="R73" s="5"/>
      <c r="S73" s="5"/>
      <c r="T73" s="5"/>
      <c r="U73" s="5"/>
      <c r="V73" s="5"/>
    </row>
    <row r="74" spans="1:22" x14ac:dyDescent="0.2">
      <c r="A74" s="3">
        <v>227.95365905761719</v>
      </c>
      <c r="B74" s="104">
        <v>0.52242161904721429</v>
      </c>
      <c r="C74" s="63">
        <f t="shared" si="4"/>
        <v>0.50546463649161155</v>
      </c>
      <c r="D74" s="63">
        <f t="shared" si="1"/>
        <v>0.40481525000468044</v>
      </c>
      <c r="E74" s="63">
        <f t="shared" si="5"/>
        <v>0.39689059437616137</v>
      </c>
      <c r="F74" s="63">
        <f t="shared" si="3"/>
        <v>1.294362192887849E-2</v>
      </c>
      <c r="G74" s="63"/>
      <c r="H74" s="36"/>
      <c r="I74" s="143"/>
      <c r="J74" s="4"/>
      <c r="K74" s="143"/>
      <c r="L74" s="4"/>
      <c r="M74" s="4"/>
      <c r="N74" s="140"/>
      <c r="O74" s="13"/>
      <c r="P74" s="2"/>
      <c r="Q74" s="5"/>
      <c r="R74" s="5"/>
      <c r="S74" s="5"/>
      <c r="T74" s="5"/>
      <c r="U74" s="5"/>
      <c r="V74" s="5"/>
    </row>
    <row r="75" spans="1:22" x14ac:dyDescent="0.2">
      <c r="A75" s="3">
        <v>249.810791015625</v>
      </c>
      <c r="B75" s="104">
        <v>0.53925691456793723</v>
      </c>
      <c r="C75" s="63">
        <f t="shared" si="4"/>
        <v>0.52229993201233449</v>
      </c>
      <c r="D75" s="63">
        <f t="shared" si="1"/>
        <v>0.41786062201197521</v>
      </c>
      <c r="E75" s="63">
        <f t="shared" si="5"/>
        <v>0.41010966048550518</v>
      </c>
      <c r="F75" s="63">
        <f t="shared" si="3"/>
        <v>1.3219066109343813E-2</v>
      </c>
      <c r="G75" s="63"/>
      <c r="H75" s="36"/>
      <c r="I75" s="143"/>
      <c r="J75" s="4"/>
      <c r="K75" s="143"/>
      <c r="L75" s="4"/>
      <c r="M75" s="4"/>
      <c r="N75" s="140"/>
      <c r="O75" s="13"/>
      <c r="P75" s="2"/>
      <c r="Q75" s="5"/>
      <c r="R75" s="5"/>
      <c r="S75" s="5"/>
      <c r="T75" s="5"/>
      <c r="U75" s="5"/>
      <c r="V75" s="5"/>
    </row>
    <row r="76" spans="1:22" x14ac:dyDescent="0.2">
      <c r="A76" s="3">
        <v>272.8538818359375</v>
      </c>
      <c r="B76" s="104">
        <v>0.55576171215324577</v>
      </c>
      <c r="C76" s="63">
        <f t="shared" si="4"/>
        <v>0.53880472959764303</v>
      </c>
      <c r="D76" s="63">
        <f t="shared" si="1"/>
        <v>0.43064989702888351</v>
      </c>
      <c r="E76" s="63">
        <f t="shared" si="5"/>
        <v>0.42306921977170669</v>
      </c>
      <c r="F76" s="63">
        <f t="shared" si="3"/>
        <v>1.2959559286201516E-2</v>
      </c>
      <c r="G76" s="63"/>
      <c r="H76" s="36"/>
      <c r="I76" s="143"/>
      <c r="J76" s="4"/>
      <c r="K76" s="143"/>
      <c r="L76" s="4"/>
      <c r="M76" s="4"/>
      <c r="N76" s="140"/>
      <c r="O76" s="13"/>
      <c r="P76" s="2"/>
      <c r="Q76" s="5"/>
      <c r="R76" s="5"/>
      <c r="S76" s="5"/>
      <c r="T76" s="5"/>
      <c r="U76" s="5"/>
      <c r="V76" s="5"/>
    </row>
    <row r="77" spans="1:22" x14ac:dyDescent="0.2">
      <c r="A77" s="3">
        <v>298.9329833984375</v>
      </c>
      <c r="B77" s="104">
        <v>0.57326062733008443</v>
      </c>
      <c r="C77" s="63">
        <f t="shared" si="4"/>
        <v>0.55630364477448169</v>
      </c>
      <c r="D77" s="63">
        <f t="shared" si="1"/>
        <v>0.44420949614165001</v>
      </c>
      <c r="E77" s="63">
        <f t="shared" si="5"/>
        <v>0.43680935972230595</v>
      </c>
      <c r="F77" s="63">
        <f t="shared" si="3"/>
        <v>1.3740139950599251E-2</v>
      </c>
      <c r="G77" s="63"/>
      <c r="H77" s="36"/>
      <c r="I77" s="143"/>
      <c r="J77" s="4"/>
      <c r="K77" s="143"/>
      <c r="L77" s="4"/>
      <c r="M77" s="4"/>
      <c r="N77" s="140"/>
      <c r="O77" s="13"/>
      <c r="P77" s="2"/>
      <c r="Q77" s="5"/>
      <c r="R77" s="5"/>
      <c r="S77" s="5"/>
      <c r="T77" s="5"/>
      <c r="U77" s="5"/>
      <c r="V77" s="5"/>
    </row>
    <row r="78" spans="1:22" x14ac:dyDescent="0.2">
      <c r="A78" s="3">
        <v>326.67709350585937</v>
      </c>
      <c r="B78" s="104">
        <v>0.59060666988490995</v>
      </c>
      <c r="C78" s="63">
        <f t="shared" si="4"/>
        <v>0.57364968732930721</v>
      </c>
      <c r="D78" s="63">
        <f t="shared" si="1"/>
        <v>0.45765063697006758</v>
      </c>
      <c r="E78" s="63">
        <f t="shared" si="5"/>
        <v>0.4504294641621408</v>
      </c>
      <c r="F78" s="63">
        <f t="shared" si="3"/>
        <v>1.3620104439834857E-2</v>
      </c>
      <c r="G78" s="63"/>
      <c r="H78" s="36"/>
      <c r="I78" s="143"/>
      <c r="J78" s="4"/>
      <c r="K78" s="143"/>
      <c r="L78" s="4"/>
      <c r="M78" s="4"/>
      <c r="N78" s="140"/>
      <c r="O78" s="13"/>
      <c r="P78" s="2"/>
      <c r="Q78" s="5"/>
      <c r="R78" s="5"/>
      <c r="S78" s="5"/>
      <c r="T78" s="5"/>
      <c r="U78" s="5"/>
      <c r="V78" s="5"/>
    </row>
    <row r="79" spans="1:22" x14ac:dyDescent="0.2">
      <c r="A79" s="3">
        <v>357.84454345703125</v>
      </c>
      <c r="B79" s="104">
        <v>0.6083258840151029</v>
      </c>
      <c r="C79" s="63">
        <f t="shared" si="4"/>
        <v>0.59136890145950016</v>
      </c>
      <c r="D79" s="63">
        <f t="shared" si="1"/>
        <v>0.47138094183586265</v>
      </c>
      <c r="E79" s="63">
        <f t="shared" si="5"/>
        <v>0.46434258274709933</v>
      </c>
      <c r="F79" s="63">
        <f t="shared" si="3"/>
        <v>1.3913118584958528E-2</v>
      </c>
      <c r="G79" s="63"/>
      <c r="H79" s="36"/>
      <c r="I79" s="143"/>
      <c r="J79" s="4"/>
      <c r="K79" s="143"/>
      <c r="L79" s="4"/>
      <c r="M79" s="4"/>
      <c r="N79" s="140"/>
      <c r="O79" s="13"/>
      <c r="P79" s="2"/>
      <c r="Q79" s="5"/>
      <c r="R79" s="5"/>
      <c r="S79" s="5"/>
      <c r="T79" s="5"/>
      <c r="U79" s="5"/>
      <c r="V79" s="5"/>
    </row>
    <row r="80" spans="1:22" x14ac:dyDescent="0.2">
      <c r="A80" s="3">
        <v>392.56243896484375</v>
      </c>
      <c r="B80" s="104">
        <v>0.62648109205140645</v>
      </c>
      <c r="C80" s="63">
        <f t="shared" si="4"/>
        <v>0.60952410949580371</v>
      </c>
      <c r="D80" s="63">
        <f t="shared" si="1"/>
        <v>0.4854490906492811</v>
      </c>
      <c r="E80" s="63">
        <f t="shared" si="5"/>
        <v>0.47859804354167651</v>
      </c>
      <c r="F80" s="63">
        <f t="shared" si="3"/>
        <v>1.4255460794577179E-2</v>
      </c>
      <c r="G80" s="63"/>
      <c r="H80" s="36"/>
      <c r="I80" s="143"/>
      <c r="J80" s="4"/>
      <c r="K80" s="143"/>
      <c r="L80" s="4"/>
      <c r="M80" s="4"/>
      <c r="N80" s="140"/>
      <c r="O80" s="13"/>
      <c r="P80" s="2"/>
      <c r="Q80" s="5"/>
      <c r="R80" s="5"/>
      <c r="S80" s="5"/>
      <c r="T80" s="5"/>
      <c r="U80" s="5"/>
      <c r="V80" s="5"/>
    </row>
    <row r="81" spans="1:22" x14ac:dyDescent="0.2">
      <c r="A81" s="3">
        <v>429.00637817382812</v>
      </c>
      <c r="B81" s="104">
        <v>0.64530927626117041</v>
      </c>
      <c r="C81" s="63">
        <f t="shared" si="4"/>
        <v>0.62835229370556767</v>
      </c>
      <c r="D81" s="63">
        <f t="shared" si="1"/>
        <v>0.5000387167675695</v>
      </c>
      <c r="E81" s="63">
        <f t="shared" si="5"/>
        <v>0.49338192491051897</v>
      </c>
      <c r="F81" s="63">
        <f t="shared" si="3"/>
        <v>1.4783881368842455E-2</v>
      </c>
      <c r="G81" s="63"/>
      <c r="H81" s="36"/>
      <c r="I81" s="143"/>
      <c r="J81" s="4"/>
      <c r="K81" s="143"/>
      <c r="L81" s="4"/>
      <c r="M81" s="4"/>
      <c r="N81" s="140"/>
      <c r="O81" s="13"/>
      <c r="P81" s="2"/>
      <c r="Q81" s="5"/>
      <c r="R81" s="5"/>
      <c r="S81" s="5"/>
      <c r="T81" s="5"/>
      <c r="U81" s="5"/>
      <c r="V81" s="5"/>
    </row>
    <row r="82" spans="1:22" x14ac:dyDescent="0.2">
      <c r="A82" s="3">
        <v>468.783935546875</v>
      </c>
      <c r="B82" s="104">
        <v>0.66494702199547462</v>
      </c>
      <c r="C82" s="63">
        <f t="shared" ref="C82:C113" si="6">IF(B82-I$27&lt;0,0,B82-I$27)</f>
        <v>0.64799003943987188</v>
      </c>
      <c r="D82" s="63">
        <f t="shared" si="1"/>
        <v>0.51525565775760584</v>
      </c>
      <c r="E82" s="63">
        <f t="shared" ref="E82:E113" si="7">C82/$H$23</f>
        <v>0.50880147360692962</v>
      </c>
      <c r="F82" s="63">
        <f t="shared" si="3"/>
        <v>1.5419548696410657E-2</v>
      </c>
      <c r="G82" s="63"/>
      <c r="H82" s="36"/>
      <c r="I82" s="143"/>
      <c r="J82" s="4"/>
      <c r="K82" s="143"/>
      <c r="L82" s="4"/>
      <c r="M82" s="4"/>
      <c r="N82" s="140"/>
      <c r="O82" s="13"/>
      <c r="P82" s="2"/>
      <c r="Q82" s="5"/>
      <c r="R82" s="5"/>
      <c r="S82" s="5"/>
      <c r="T82" s="5"/>
      <c r="U82" s="5"/>
      <c r="V82" s="5"/>
    </row>
    <row r="83" spans="1:22" x14ac:dyDescent="0.2">
      <c r="A83" s="3">
        <v>512.5089111328125</v>
      </c>
      <c r="B83" s="104">
        <v>0.68452897516338995</v>
      </c>
      <c r="C83" s="63">
        <f t="shared" si="6"/>
        <v>0.66757199260778721</v>
      </c>
      <c r="D83" s="63">
        <f t="shared" si="1"/>
        <v>0.53042936607715607</v>
      </c>
      <c r="E83" s="63">
        <f t="shared" si="7"/>
        <v>0.52417721400650374</v>
      </c>
      <c r="F83" s="63">
        <f t="shared" si="3"/>
        <v>1.5375740399574123E-2</v>
      </c>
      <c r="G83" s="63"/>
      <c r="H83" s="36"/>
      <c r="I83" s="4"/>
      <c r="J83" s="4"/>
      <c r="K83" s="143"/>
      <c r="L83" s="4"/>
      <c r="M83" s="4"/>
      <c r="N83" s="140"/>
      <c r="O83" s="13"/>
      <c r="P83" s="2"/>
      <c r="Q83" s="5"/>
      <c r="R83" s="5"/>
      <c r="S83" s="5"/>
      <c r="T83" s="5"/>
      <c r="U83" s="5"/>
      <c r="V83" s="5"/>
    </row>
    <row r="84" spans="1:22" x14ac:dyDescent="0.2">
      <c r="A84" s="3">
        <v>561.3968505859375</v>
      </c>
      <c r="B84" s="104">
        <v>0.70485489522366696</v>
      </c>
      <c r="C84" s="63">
        <f t="shared" si="6"/>
        <v>0.68789791266806422</v>
      </c>
      <c r="D84" s="63">
        <f t="shared" si="1"/>
        <v>0.54617956115097932</v>
      </c>
      <c r="E84" s="63">
        <f t="shared" si="7"/>
        <v>0.54013711685937038</v>
      </c>
      <c r="F84" s="63">
        <f t="shared" si="3"/>
        <v>1.5959902852866636E-2</v>
      </c>
      <c r="G84" s="63"/>
      <c r="H84" s="36"/>
      <c r="I84" s="4"/>
      <c r="J84" s="4"/>
      <c r="K84" s="143"/>
      <c r="L84" s="4"/>
      <c r="M84" s="4"/>
      <c r="N84" s="140"/>
      <c r="O84" s="13"/>
      <c r="P84" s="2"/>
      <c r="Q84" s="5"/>
      <c r="R84" s="5"/>
      <c r="S84" s="5"/>
      <c r="T84" s="5"/>
      <c r="U84" s="5"/>
      <c r="V84" s="5"/>
    </row>
    <row r="85" spans="1:22" x14ac:dyDescent="0.2">
      <c r="A85" s="3">
        <v>613.73602294921875</v>
      </c>
      <c r="B85" s="104">
        <v>0.72525700406803661</v>
      </c>
      <c r="C85" s="63">
        <f t="shared" si="6"/>
        <v>0.70830002151243387</v>
      </c>
      <c r="D85" s="63">
        <f t="shared" si="1"/>
        <v>0.5619887935627601</v>
      </c>
      <c r="E85" s="63">
        <f t="shared" si="7"/>
        <v>0.55615684310960312</v>
      </c>
      <c r="F85" s="63">
        <f t="shared" si="3"/>
        <v>1.6019726250232735E-2</v>
      </c>
      <c r="G85" s="63"/>
      <c r="H85" s="36"/>
      <c r="I85" s="4"/>
      <c r="J85" s="4"/>
      <c r="K85" s="143"/>
      <c r="L85" s="4"/>
      <c r="M85" s="4"/>
      <c r="N85" s="140"/>
      <c r="O85" s="13"/>
      <c r="P85" s="2"/>
      <c r="Q85" s="5"/>
      <c r="R85" s="5"/>
      <c r="S85" s="5"/>
      <c r="T85" s="5"/>
      <c r="U85" s="5"/>
      <c r="V85" s="5"/>
    </row>
    <row r="86" spans="1:22" x14ac:dyDescent="0.2">
      <c r="A86" s="3">
        <v>671.65228271484375</v>
      </c>
      <c r="B86" s="104">
        <v>0.74677174639030275</v>
      </c>
      <c r="C86" s="63">
        <f t="shared" si="6"/>
        <v>0.72981476383470001</v>
      </c>
      <c r="D86" s="63">
        <f t="shared" si="1"/>
        <v>0.57866018592944413</v>
      </c>
      <c r="E86" s="63">
        <f t="shared" si="7"/>
        <v>0.57305020864235856</v>
      </c>
      <c r="F86" s="63">
        <f t="shared" si="3"/>
        <v>1.6893365532755444E-2</v>
      </c>
      <c r="G86" s="63"/>
      <c r="H86" s="36"/>
      <c r="I86" s="4"/>
      <c r="J86" s="4"/>
      <c r="K86" s="143"/>
      <c r="L86" s="4"/>
      <c r="M86" s="4"/>
      <c r="N86" s="140"/>
      <c r="O86" s="13"/>
      <c r="P86" s="2"/>
      <c r="Q86" s="5"/>
      <c r="R86" s="5"/>
      <c r="S86" s="5"/>
      <c r="T86" s="5"/>
      <c r="U86" s="5"/>
      <c r="V86" s="5"/>
    </row>
    <row r="87" spans="1:22" x14ac:dyDescent="0.2">
      <c r="A87" s="3">
        <v>734.7198486328125</v>
      </c>
      <c r="B87" s="104">
        <v>0.76809277414976529</v>
      </c>
      <c r="C87" s="63">
        <f t="shared" si="6"/>
        <v>0.75113579159416255</v>
      </c>
      <c r="D87" s="63">
        <f t="shared" si="1"/>
        <v>0.59518147231599294</v>
      </c>
      <c r="E87" s="63">
        <f t="shared" si="7"/>
        <v>0.58979146959168738</v>
      </c>
      <c r="F87" s="63">
        <f t="shared" si="3"/>
        <v>1.6741260949328818E-2</v>
      </c>
      <c r="G87" s="63"/>
      <c r="H87" s="36"/>
      <c r="I87" s="4"/>
      <c r="J87" s="4"/>
      <c r="K87" s="143"/>
      <c r="L87" s="4"/>
      <c r="M87" s="4"/>
      <c r="N87" s="140"/>
      <c r="O87" s="13"/>
      <c r="P87" s="2"/>
      <c r="Q87" s="5"/>
      <c r="R87" s="5"/>
      <c r="S87" s="5"/>
      <c r="T87" s="5"/>
      <c r="U87" s="5"/>
      <c r="V87" s="5"/>
    </row>
    <row r="88" spans="1:22" x14ac:dyDescent="0.2">
      <c r="A88" s="3">
        <v>804.52154541015625</v>
      </c>
      <c r="B88" s="104">
        <v>0.78953454553781921</v>
      </c>
      <c r="C88" s="63">
        <f t="shared" si="6"/>
        <v>0.77257756298221647</v>
      </c>
      <c r="D88" s="63">
        <f t="shared" si="1"/>
        <v>0.61179632079953894</v>
      </c>
      <c r="E88" s="63">
        <f t="shared" si="7"/>
        <v>0.60662753838128658</v>
      </c>
      <c r="F88" s="63">
        <f t="shared" si="3"/>
        <v>1.6836068789599201E-2</v>
      </c>
      <c r="G88" s="63"/>
      <c r="H88" s="36"/>
      <c r="I88" s="4"/>
      <c r="J88" s="4"/>
      <c r="K88" s="143"/>
      <c r="L88" s="4"/>
      <c r="M88" s="4"/>
      <c r="N88" s="140"/>
      <c r="O88" s="13"/>
      <c r="P88" s="2"/>
      <c r="Q88" s="5"/>
      <c r="R88" s="5"/>
      <c r="S88" s="5"/>
      <c r="T88" s="5"/>
      <c r="U88" s="5"/>
      <c r="V88" s="5"/>
    </row>
    <row r="89" spans="1:22" x14ac:dyDescent="0.2">
      <c r="A89" s="3">
        <v>879.3897705078125</v>
      </c>
      <c r="B89" s="104">
        <v>0.81086497932000923</v>
      </c>
      <c r="C89" s="63">
        <f t="shared" si="6"/>
        <v>0.79390799676440649</v>
      </c>
      <c r="D89" s="63">
        <f t="shared" si="1"/>
        <v>0.62832489574632944</v>
      </c>
      <c r="E89" s="63">
        <f t="shared" si="7"/>
        <v>0.62337618493522851</v>
      </c>
      <c r="F89" s="63">
        <f t="shared" si="3"/>
        <v>1.6748646553941926E-2</v>
      </c>
      <c r="G89" s="63"/>
      <c r="H89" s="36"/>
      <c r="I89" s="4"/>
      <c r="J89" s="4"/>
      <c r="K89" s="143"/>
      <c r="L89" s="4"/>
      <c r="M89" s="4"/>
      <c r="N89" s="140"/>
      <c r="O89" s="13"/>
      <c r="P89" s="2"/>
      <c r="Q89" s="5"/>
      <c r="R89" s="5"/>
      <c r="S89" s="5"/>
      <c r="T89" s="5"/>
      <c r="U89" s="5"/>
      <c r="V89" s="5"/>
    </row>
    <row r="90" spans="1:22" x14ac:dyDescent="0.2">
      <c r="A90" s="3">
        <v>962.7998046875</v>
      </c>
      <c r="B90" s="104">
        <v>0.83177936986534762</v>
      </c>
      <c r="C90" s="63">
        <f t="shared" si="6"/>
        <v>0.81482238730974488</v>
      </c>
      <c r="D90" s="63">
        <f t="shared" si="1"/>
        <v>0.6445310861653778</v>
      </c>
      <c r="E90" s="63">
        <f t="shared" si="7"/>
        <v>0.63979815453565225</v>
      </c>
      <c r="F90" s="63">
        <f t="shared" si="3"/>
        <v>1.6421969600423747E-2</v>
      </c>
      <c r="G90" s="63"/>
      <c r="H90" s="36"/>
      <c r="I90" s="4"/>
      <c r="J90" s="4"/>
      <c r="K90" s="143"/>
      <c r="L90" s="4"/>
      <c r="M90" s="4"/>
      <c r="N90" s="140"/>
      <c r="O90" s="13"/>
      <c r="P90" s="2"/>
      <c r="Q90" s="5"/>
      <c r="R90" s="5"/>
      <c r="S90" s="5"/>
      <c r="T90" s="5"/>
      <c r="U90" s="5"/>
      <c r="V90" s="5"/>
    </row>
    <row r="91" spans="1:22" x14ac:dyDescent="0.2">
      <c r="A91" s="3">
        <v>1048.1038818359375</v>
      </c>
      <c r="B91" s="104">
        <v>0.85175439577250656</v>
      </c>
      <c r="C91" s="63">
        <f t="shared" si="6"/>
        <v>0.83479741321690382</v>
      </c>
      <c r="D91" s="63">
        <f t="shared" si="1"/>
        <v>0.66000937958134331</v>
      </c>
      <c r="E91" s="63">
        <f t="shared" si="7"/>
        <v>0.65548253546484736</v>
      </c>
      <c r="F91" s="63">
        <f t="shared" si="3"/>
        <v>1.5684380929195108E-2</v>
      </c>
      <c r="G91" s="63"/>
      <c r="H91" s="36"/>
      <c r="I91" s="4"/>
      <c r="J91" s="4"/>
      <c r="K91" s="143"/>
      <c r="L91" s="4"/>
      <c r="M91" s="4"/>
      <c r="N91" s="140"/>
      <c r="O91" s="13"/>
      <c r="P91" s="2"/>
      <c r="Q91" s="5"/>
      <c r="R91" s="5"/>
      <c r="S91" s="5"/>
      <c r="T91" s="5"/>
      <c r="U91" s="5"/>
      <c r="V91" s="5"/>
    </row>
    <row r="92" spans="1:22" x14ac:dyDescent="0.2">
      <c r="A92" s="3">
        <v>1148.9488525390625</v>
      </c>
      <c r="B92" s="104">
        <v>0.87323349421917373</v>
      </c>
      <c r="C92" s="63">
        <f t="shared" si="6"/>
        <v>0.85627651166357099</v>
      </c>
      <c r="D92" s="63">
        <f t="shared" si="1"/>
        <v>0.67665315214079569</v>
      </c>
      <c r="E92" s="63">
        <f t="shared" si="7"/>
        <v>0.67234791344327949</v>
      </c>
      <c r="F92" s="63">
        <f t="shared" si="3"/>
        <v>1.6865377978432128E-2</v>
      </c>
      <c r="G92" s="63"/>
      <c r="H92" s="36"/>
      <c r="I92" s="4"/>
      <c r="J92" s="4"/>
      <c r="K92" s="4"/>
      <c r="L92" s="4"/>
      <c r="M92" s="4"/>
      <c r="N92" s="140"/>
      <c r="O92" s="13"/>
      <c r="P92" s="2"/>
      <c r="Q92" s="5"/>
      <c r="R92" s="5"/>
      <c r="S92" s="5"/>
      <c r="T92" s="5"/>
      <c r="U92" s="5"/>
      <c r="V92" s="5"/>
    </row>
    <row r="93" spans="1:22" x14ac:dyDescent="0.2">
      <c r="A93" s="3">
        <v>1258.171630859375</v>
      </c>
      <c r="B93" s="104">
        <v>0.89390595195888456</v>
      </c>
      <c r="C93" s="63">
        <f t="shared" si="6"/>
        <v>0.87694896940328182</v>
      </c>
      <c r="D93" s="63">
        <f t="shared" si="1"/>
        <v>0.69267187311825951</v>
      </c>
      <c r="E93" s="63">
        <f t="shared" si="7"/>
        <v>0.68857991751873382</v>
      </c>
      <c r="F93" s="63">
        <f t="shared" si="3"/>
        <v>1.6232004075454332E-2</v>
      </c>
      <c r="G93" s="63"/>
      <c r="H93" s="36"/>
      <c r="I93" s="4"/>
      <c r="J93" s="4"/>
      <c r="K93" s="4"/>
      <c r="L93" s="4"/>
      <c r="M93" s="4"/>
      <c r="N93" s="140"/>
      <c r="O93" s="13"/>
      <c r="P93" s="2"/>
      <c r="Q93" s="5"/>
      <c r="R93" s="5"/>
      <c r="S93" s="5"/>
      <c r="T93" s="5"/>
      <c r="U93" s="5"/>
      <c r="V93" s="5"/>
    </row>
    <row r="94" spans="1:22" x14ac:dyDescent="0.2">
      <c r="A94" s="3">
        <v>1378.37353515625</v>
      </c>
      <c r="B94" s="104">
        <v>0.91540604068784881</v>
      </c>
      <c r="C94" s="63">
        <f t="shared" si="6"/>
        <v>0.89844905813224607</v>
      </c>
      <c r="D94" s="63">
        <f t="shared" si="1"/>
        <v>0.70933191067530377</v>
      </c>
      <c r="E94" s="63">
        <f t="shared" si="7"/>
        <v>0.70546177705693403</v>
      </c>
      <c r="F94" s="63">
        <f t="shared" si="3"/>
        <v>1.6881859538200206E-2</v>
      </c>
      <c r="G94" s="63"/>
      <c r="H94" s="36"/>
      <c r="I94" s="4"/>
      <c r="J94" s="4"/>
      <c r="K94" s="4"/>
      <c r="L94" s="4"/>
      <c r="M94" s="4"/>
      <c r="N94" s="140"/>
      <c r="O94" s="13"/>
      <c r="P94" s="2"/>
      <c r="Q94" s="5"/>
      <c r="R94" s="5"/>
      <c r="S94" s="5"/>
      <c r="T94" s="5"/>
      <c r="U94" s="5"/>
      <c r="V94" s="5"/>
    </row>
    <row r="95" spans="1:22" x14ac:dyDescent="0.2">
      <c r="A95" s="3">
        <v>1508.4302978515625</v>
      </c>
      <c r="B95" s="104">
        <v>0.93514215361772945</v>
      </c>
      <c r="C95" s="63">
        <f t="shared" si="6"/>
        <v>0.91818517106212671</v>
      </c>
      <c r="D95" s="63">
        <f t="shared" si="1"/>
        <v>0.72462507466113069</v>
      </c>
      <c r="E95" s="63">
        <f t="shared" si="7"/>
        <v>0.72095856362895649</v>
      </c>
      <c r="F95" s="63">
        <f t="shared" si="3"/>
        <v>1.549678657202247E-2</v>
      </c>
      <c r="G95" s="63"/>
      <c r="H95" s="36"/>
      <c r="I95" s="4"/>
      <c r="J95" s="4"/>
      <c r="K95" s="4"/>
      <c r="L95" s="4"/>
      <c r="M95" s="4"/>
      <c r="N95" s="140"/>
      <c r="O95" s="13"/>
      <c r="P95" s="2"/>
      <c r="Q95" s="5"/>
      <c r="R95" s="5"/>
      <c r="S95" s="5"/>
      <c r="T95" s="5"/>
      <c r="U95" s="5"/>
      <c r="V95" s="5"/>
    </row>
    <row r="96" spans="1:22" x14ac:dyDescent="0.2">
      <c r="A96" s="3">
        <v>1648.127197265625</v>
      </c>
      <c r="B96" s="104">
        <v>0.95585094830839801</v>
      </c>
      <c r="C96" s="63">
        <f t="shared" si="6"/>
        <v>0.93889396575279527</v>
      </c>
      <c r="D96" s="63">
        <f t="shared" si="1"/>
        <v>0.7406719524976334</v>
      </c>
      <c r="E96" s="63">
        <f t="shared" si="7"/>
        <v>0.73721909946117925</v>
      </c>
      <c r="F96" s="63">
        <f t="shared" si="3"/>
        <v>1.6260535832222756E-2</v>
      </c>
      <c r="G96" s="63"/>
      <c r="H96" s="36"/>
      <c r="I96" s="4"/>
      <c r="J96" s="4"/>
      <c r="K96" s="4"/>
      <c r="L96" s="4"/>
      <c r="M96" s="4"/>
      <c r="N96" s="140"/>
      <c r="O96" s="13"/>
      <c r="P96" s="2"/>
      <c r="Q96" s="5"/>
      <c r="R96" s="5"/>
      <c r="S96" s="5"/>
      <c r="T96" s="5"/>
      <c r="U96" s="5"/>
      <c r="V96" s="5"/>
    </row>
    <row r="97" spans="1:22" x14ac:dyDescent="0.2">
      <c r="A97" s="3">
        <v>1808.2908935546875</v>
      </c>
      <c r="B97" s="104">
        <v>0.97638786031006741</v>
      </c>
      <c r="C97" s="63">
        <f t="shared" si="6"/>
        <v>0.95943087775446467</v>
      </c>
      <c r="D97" s="63">
        <f t="shared" si="1"/>
        <v>0.75658564148593033</v>
      </c>
      <c r="E97" s="63">
        <f t="shared" si="7"/>
        <v>0.7533446730869986</v>
      </c>
      <c r="F97" s="63">
        <f t="shared" si="3"/>
        <v>1.6125573625819345E-2</v>
      </c>
      <c r="G97" s="63"/>
      <c r="H97" s="36"/>
      <c r="I97" s="4"/>
      <c r="J97" s="4"/>
      <c r="K97" s="4"/>
      <c r="L97" s="4"/>
      <c r="M97" s="4"/>
      <c r="N97" s="140"/>
      <c r="O97" s="13"/>
      <c r="P97" s="2"/>
      <c r="Q97" s="5"/>
      <c r="R97" s="5"/>
      <c r="S97" s="5"/>
      <c r="T97" s="5"/>
      <c r="U97" s="5"/>
      <c r="V97" s="5"/>
    </row>
    <row r="98" spans="1:22" x14ac:dyDescent="0.2">
      <c r="A98" s="3">
        <v>1979.2130126953125</v>
      </c>
      <c r="B98" s="104">
        <v>0.9938500919982689</v>
      </c>
      <c r="C98" s="63">
        <f t="shared" si="6"/>
        <v>0.97689310944266616</v>
      </c>
      <c r="D98" s="63">
        <f t="shared" si="1"/>
        <v>0.7701168152137543</v>
      </c>
      <c r="E98" s="63">
        <f t="shared" si="7"/>
        <v>0.76705600917960681</v>
      </c>
      <c r="F98" s="63">
        <f t="shared" si="3"/>
        <v>1.3711336092608217E-2</v>
      </c>
      <c r="G98" s="63"/>
      <c r="H98" s="36"/>
      <c r="I98" s="4"/>
      <c r="J98" s="4"/>
      <c r="K98" s="4"/>
      <c r="L98" s="4"/>
      <c r="M98" s="4"/>
      <c r="N98" s="140"/>
      <c r="O98" s="13"/>
      <c r="P98" s="2"/>
      <c r="Q98" s="5"/>
      <c r="R98" s="5"/>
      <c r="S98" s="5"/>
      <c r="T98" s="5"/>
      <c r="U98" s="5"/>
      <c r="V98" s="5"/>
    </row>
    <row r="99" spans="1:22" x14ac:dyDescent="0.2">
      <c r="A99" s="3">
        <v>2156.416015625</v>
      </c>
      <c r="B99" s="104">
        <v>1.0105060790225762</v>
      </c>
      <c r="C99" s="63">
        <f t="shared" si="6"/>
        <v>0.99354909646697342</v>
      </c>
      <c r="D99" s="63">
        <f t="shared" si="1"/>
        <v>0.78302324424633674</v>
      </c>
      <c r="E99" s="63">
        <f t="shared" si="7"/>
        <v>0.78013428234206306</v>
      </c>
      <c r="F99" s="63">
        <f t="shared" si="3"/>
        <v>1.3078273162456244E-2</v>
      </c>
      <c r="G99" s="63"/>
      <c r="H99" s="36"/>
      <c r="I99" s="4"/>
      <c r="J99" s="4"/>
      <c r="K99" s="4"/>
      <c r="L99" s="4"/>
      <c r="M99" s="4"/>
      <c r="N99" s="140"/>
      <c r="O99" s="13"/>
      <c r="P99" s="2"/>
      <c r="Q99" s="5"/>
      <c r="R99" s="5"/>
      <c r="S99" s="5"/>
      <c r="T99" s="5"/>
      <c r="U99" s="5"/>
      <c r="V99" s="5"/>
    </row>
    <row r="100" spans="1:22" x14ac:dyDescent="0.2">
      <c r="A100" s="3">
        <v>2366.50341796875</v>
      </c>
      <c r="B100" s="104">
        <v>1.0289288141474027</v>
      </c>
      <c r="C100" s="63">
        <f t="shared" si="6"/>
        <v>1.0119718315918</v>
      </c>
      <c r="D100" s="63">
        <f t="shared" si="1"/>
        <v>0.79729869505736572</v>
      </c>
      <c r="E100" s="63">
        <f t="shared" si="7"/>
        <v>0.79459980528047813</v>
      </c>
      <c r="F100" s="63">
        <f t="shared" si="3"/>
        <v>1.4465522938415076E-2</v>
      </c>
      <c r="G100" s="63"/>
      <c r="H100" s="36"/>
      <c r="I100" s="4"/>
      <c r="J100" s="4"/>
      <c r="K100" s="4"/>
      <c r="L100" s="4"/>
      <c r="M100" s="4"/>
      <c r="N100" s="140"/>
      <c r="O100" s="13"/>
      <c r="P100" s="2"/>
      <c r="Q100" s="5"/>
      <c r="R100" s="5"/>
      <c r="S100" s="5"/>
      <c r="T100" s="5"/>
      <c r="U100" s="5"/>
      <c r="V100" s="5"/>
    </row>
    <row r="101" spans="1:22" x14ac:dyDescent="0.2">
      <c r="A101" s="3">
        <v>2589.161865234375</v>
      </c>
      <c r="B101" s="104">
        <v>1.0458594570353525</v>
      </c>
      <c r="C101" s="63">
        <f t="shared" si="6"/>
        <v>1.0289024744797499</v>
      </c>
      <c r="D101" s="63">
        <f t="shared" si="1"/>
        <v>0.81041795004900496</v>
      </c>
      <c r="E101" s="63">
        <f t="shared" si="7"/>
        <v>0.80789373809763665</v>
      </c>
      <c r="F101" s="63">
        <f t="shared" si="3"/>
        <v>1.3293932817158516E-2</v>
      </c>
      <c r="G101" s="63"/>
      <c r="H101" s="36"/>
      <c r="I101" s="4"/>
      <c r="J101" s="4"/>
      <c r="K101" s="4"/>
      <c r="L101" s="4"/>
      <c r="M101" s="4"/>
      <c r="N101" s="140"/>
      <c r="O101" s="13"/>
      <c r="P101" s="2"/>
      <c r="Q101" s="5"/>
      <c r="R101" s="5"/>
      <c r="S101" s="5"/>
      <c r="T101" s="5"/>
      <c r="U101" s="5"/>
      <c r="V101" s="5"/>
    </row>
    <row r="102" spans="1:22" x14ac:dyDescent="0.2">
      <c r="A102" s="3">
        <v>2829.07861328125</v>
      </c>
      <c r="B102" s="104">
        <v>1.0648055630668896</v>
      </c>
      <c r="C102" s="63">
        <f t="shared" si="6"/>
        <v>1.0478485805112869</v>
      </c>
      <c r="D102" s="63">
        <f t="shared" si="1"/>
        <v>0.82509895169621794</v>
      </c>
      <c r="E102" s="63">
        <f t="shared" si="7"/>
        <v>0.82277021162536546</v>
      </c>
      <c r="F102" s="63">
        <f t="shared" si="3"/>
        <v>1.4876473527728806E-2</v>
      </c>
      <c r="G102" s="63"/>
      <c r="H102" s="36"/>
      <c r="I102" s="4"/>
      <c r="J102" s="4"/>
      <c r="K102" s="4"/>
      <c r="L102" s="4"/>
      <c r="M102" s="4"/>
      <c r="N102" s="140"/>
      <c r="O102" s="13"/>
      <c r="P102" s="2"/>
      <c r="Q102" s="5"/>
      <c r="R102" s="5"/>
      <c r="S102" s="5"/>
      <c r="T102" s="5"/>
      <c r="U102" s="5"/>
      <c r="V102" s="5"/>
    </row>
    <row r="103" spans="1:22" x14ac:dyDescent="0.2">
      <c r="A103" s="3">
        <v>3096.498046875</v>
      </c>
      <c r="B103" s="104">
        <v>1.0807880788639086</v>
      </c>
      <c r="C103" s="63">
        <f t="shared" si="6"/>
        <v>1.063831096308306</v>
      </c>
      <c r="D103" s="63">
        <f t="shared" si="1"/>
        <v>0.83748351981549651</v>
      </c>
      <c r="E103" s="63">
        <f t="shared" si="7"/>
        <v>0.83531967549752406</v>
      </c>
      <c r="F103" s="63">
        <f t="shared" si="3"/>
        <v>1.2549463872158606E-2</v>
      </c>
      <c r="G103" s="63"/>
      <c r="H103" s="36"/>
      <c r="I103" s="4"/>
      <c r="J103" s="4"/>
      <c r="K103" s="4"/>
      <c r="L103" s="4"/>
      <c r="M103" s="4"/>
      <c r="N103" s="140"/>
      <c r="O103" s="13"/>
      <c r="P103" s="2"/>
      <c r="Q103" s="5"/>
      <c r="R103" s="5"/>
      <c r="S103" s="5"/>
      <c r="T103" s="5"/>
      <c r="U103" s="5"/>
      <c r="V103" s="5"/>
    </row>
    <row r="104" spans="1:22" x14ac:dyDescent="0.2">
      <c r="A104" s="3">
        <v>3388.330078125</v>
      </c>
      <c r="B104" s="104">
        <v>1.0954907815053956</v>
      </c>
      <c r="C104" s="63">
        <f t="shared" si="6"/>
        <v>1.078533798949793</v>
      </c>
      <c r="D104" s="63">
        <f t="shared" si="1"/>
        <v>0.84887638341178673</v>
      </c>
      <c r="E104" s="63">
        <f t="shared" si="7"/>
        <v>0.84686423068306282</v>
      </c>
      <c r="F104" s="63">
        <f t="shared" si="3"/>
        <v>1.1544555185538763E-2</v>
      </c>
      <c r="G104" s="63"/>
      <c r="H104" s="36"/>
      <c r="I104" s="4"/>
      <c r="J104" s="4"/>
      <c r="K104" s="4"/>
      <c r="L104" s="4"/>
      <c r="M104" s="4"/>
      <c r="N104" s="140"/>
      <c r="O104" s="13"/>
      <c r="P104" s="2"/>
      <c r="Q104" s="5"/>
      <c r="R104" s="5"/>
      <c r="S104" s="5"/>
      <c r="T104" s="5"/>
      <c r="U104" s="5"/>
      <c r="V104" s="5"/>
    </row>
    <row r="105" spans="1:22" x14ac:dyDescent="0.2">
      <c r="A105" s="3">
        <v>3706.4755859375</v>
      </c>
      <c r="B105" s="104">
        <v>1.1091994160607355</v>
      </c>
      <c r="C105" s="63">
        <f t="shared" si="6"/>
        <v>1.0922424335051328</v>
      </c>
      <c r="D105" s="63">
        <f t="shared" si="1"/>
        <v>0.85949896127306236</v>
      </c>
      <c r="E105" s="63">
        <f t="shared" si="7"/>
        <v>0.8576282440758074</v>
      </c>
      <c r="F105" s="63">
        <f t="shared" si="3"/>
        <v>1.0764013392744576E-2</v>
      </c>
      <c r="G105" s="63"/>
      <c r="H105" s="36"/>
      <c r="I105" s="4"/>
      <c r="J105" s="4"/>
      <c r="K105" s="4"/>
      <c r="L105" s="4"/>
      <c r="M105" s="4"/>
      <c r="N105" s="140"/>
      <c r="O105" s="13"/>
      <c r="P105" s="2"/>
      <c r="Q105" s="5"/>
      <c r="R105" s="5"/>
      <c r="S105" s="5"/>
      <c r="T105" s="5"/>
      <c r="U105" s="5"/>
      <c r="V105" s="5"/>
    </row>
    <row r="106" spans="1:22" x14ac:dyDescent="0.2">
      <c r="A106" s="3">
        <v>4060.0205078125</v>
      </c>
      <c r="B106" s="104">
        <v>1.1249743062823909</v>
      </c>
      <c r="C106" s="63">
        <f t="shared" si="6"/>
        <v>1.1080173237267883</v>
      </c>
      <c r="D106" s="63">
        <f t="shared" si="1"/>
        <v>0.87172264401521693</v>
      </c>
      <c r="E106" s="63">
        <f t="shared" si="7"/>
        <v>0.87001468044403274</v>
      </c>
      <c r="F106" s="63">
        <f t="shared" si="3"/>
        <v>1.238643636822534E-2</v>
      </c>
      <c r="G106" s="63"/>
      <c r="H106" s="36"/>
      <c r="I106" s="4"/>
      <c r="J106" s="4"/>
      <c r="K106" s="4"/>
      <c r="L106" s="4"/>
      <c r="M106" s="4"/>
      <c r="N106" s="140"/>
      <c r="O106" s="13"/>
      <c r="P106" s="2"/>
      <c r="Q106" s="5"/>
      <c r="R106" s="5"/>
      <c r="S106" s="5"/>
      <c r="T106" s="5"/>
      <c r="U106" s="5"/>
      <c r="V106" s="5"/>
    </row>
    <row r="107" spans="1:22" x14ac:dyDescent="0.2">
      <c r="A107" s="3">
        <v>4435.33740234375</v>
      </c>
      <c r="B107" s="104">
        <v>1.1366301506355303</v>
      </c>
      <c r="C107" s="63">
        <f t="shared" si="6"/>
        <v>1.1196731680799277</v>
      </c>
      <c r="D107" s="63">
        <f t="shared" si="1"/>
        <v>0.88075455114501222</v>
      </c>
      <c r="E107" s="63">
        <f t="shared" si="7"/>
        <v>0.87916684393737399</v>
      </c>
      <c r="F107" s="63">
        <f t="shared" si="3"/>
        <v>9.1521634933412477E-3</v>
      </c>
      <c r="G107" s="63"/>
      <c r="H107" s="36"/>
      <c r="I107" s="4"/>
      <c r="J107" s="4"/>
      <c r="K107" s="4"/>
      <c r="L107" s="4"/>
      <c r="M107" s="4"/>
      <c r="N107" s="140"/>
      <c r="O107" s="13"/>
      <c r="P107" s="2"/>
      <c r="Q107" s="5"/>
      <c r="R107" s="5"/>
      <c r="S107" s="5"/>
      <c r="T107" s="5"/>
      <c r="U107" s="5"/>
      <c r="V107" s="5"/>
    </row>
    <row r="108" spans="1:22" x14ac:dyDescent="0.2">
      <c r="A108" s="3">
        <v>4845.685546875</v>
      </c>
      <c r="B108" s="104">
        <v>1.1490224370628492</v>
      </c>
      <c r="C108" s="63">
        <f t="shared" si="6"/>
        <v>1.1320654545072466</v>
      </c>
      <c r="D108" s="63">
        <f t="shared" si="1"/>
        <v>0.89035711418088714</v>
      </c>
      <c r="E108" s="63">
        <f t="shared" si="7"/>
        <v>0.88889726140031722</v>
      </c>
      <c r="F108" s="63">
        <f t="shared" si="3"/>
        <v>9.7304174629432305E-3</v>
      </c>
      <c r="G108" s="63"/>
      <c r="H108" s="36"/>
      <c r="I108" s="4"/>
      <c r="J108" s="4"/>
      <c r="K108" s="4"/>
      <c r="L108" s="4"/>
      <c r="M108" s="4"/>
      <c r="N108" s="140"/>
      <c r="O108" s="13"/>
      <c r="P108" s="2"/>
      <c r="Q108" s="5"/>
      <c r="R108" s="5"/>
      <c r="S108" s="5"/>
      <c r="T108" s="5"/>
      <c r="U108" s="5"/>
      <c r="V108" s="5"/>
    </row>
    <row r="109" spans="1:22" x14ac:dyDescent="0.2">
      <c r="A109" s="3">
        <v>5304.478515625</v>
      </c>
      <c r="B109" s="104">
        <v>1.1618407668143409</v>
      </c>
      <c r="C109" s="63">
        <f t="shared" si="6"/>
        <v>1.1448837842587383</v>
      </c>
      <c r="D109" s="63">
        <f t="shared" si="1"/>
        <v>0.90028981063486679</v>
      </c>
      <c r="E109" s="63">
        <f t="shared" si="7"/>
        <v>0.89896220788063064</v>
      </c>
      <c r="F109" s="63">
        <f t="shared" si="3"/>
        <v>1.0064946480313419E-2</v>
      </c>
      <c r="G109" s="63"/>
      <c r="H109" s="36"/>
      <c r="I109" s="4"/>
      <c r="J109" s="4"/>
      <c r="K109" s="4"/>
      <c r="L109" s="4"/>
      <c r="M109" s="4"/>
      <c r="N109" s="140"/>
      <c r="O109" s="13"/>
      <c r="P109" s="2"/>
      <c r="Q109" s="5"/>
      <c r="R109" s="5"/>
      <c r="S109" s="5"/>
      <c r="T109" s="5"/>
      <c r="U109" s="5"/>
      <c r="V109" s="5"/>
    </row>
    <row r="110" spans="1:22" x14ac:dyDescent="0.2">
      <c r="A110" s="3">
        <v>5807.2060546875</v>
      </c>
      <c r="B110" s="104">
        <v>1.1723858093887465</v>
      </c>
      <c r="C110" s="63">
        <f t="shared" si="6"/>
        <v>1.1554288268331439</v>
      </c>
      <c r="D110" s="63">
        <f t="shared" si="1"/>
        <v>0.90846097716096375</v>
      </c>
      <c r="E110" s="63">
        <f t="shared" si="7"/>
        <v>0.90724217034076848</v>
      </c>
      <c r="F110" s="63">
        <f t="shared" si="3"/>
        <v>8.2799624601378463E-3</v>
      </c>
      <c r="G110" s="63"/>
      <c r="H110" s="36"/>
      <c r="I110" s="4"/>
      <c r="J110" s="4"/>
      <c r="K110" s="4"/>
      <c r="L110" s="4"/>
      <c r="M110" s="4"/>
      <c r="N110" s="140"/>
      <c r="O110" s="13"/>
      <c r="P110" s="2"/>
      <c r="Q110" s="5"/>
      <c r="R110" s="5"/>
      <c r="S110" s="5"/>
      <c r="T110" s="5"/>
      <c r="U110" s="5"/>
      <c r="V110" s="5"/>
    </row>
    <row r="111" spans="1:22" x14ac:dyDescent="0.2">
      <c r="A111" s="3">
        <v>6354.52783203125</v>
      </c>
      <c r="B111" s="104">
        <v>1.182706295546879</v>
      </c>
      <c r="C111" s="63">
        <f t="shared" si="6"/>
        <v>1.1657493129912764</v>
      </c>
      <c r="D111" s="63">
        <f t="shared" si="1"/>
        <v>0.91645813890150163</v>
      </c>
      <c r="E111" s="63">
        <f t="shared" si="7"/>
        <v>0.91534581120866954</v>
      </c>
      <c r="F111" s="63">
        <f t="shared" si="3"/>
        <v>8.1036408679010519E-3</v>
      </c>
      <c r="G111" s="63"/>
      <c r="H111" s="36"/>
      <c r="I111" s="4"/>
      <c r="J111" s="4"/>
      <c r="K111" s="4"/>
      <c r="L111" s="4"/>
      <c r="M111" s="4"/>
      <c r="N111" s="140"/>
      <c r="O111" s="13"/>
      <c r="P111" s="2"/>
      <c r="Q111" s="5"/>
      <c r="R111" s="5"/>
      <c r="S111" s="5"/>
      <c r="T111" s="5"/>
      <c r="U111" s="5"/>
      <c r="V111" s="5"/>
    </row>
    <row r="112" spans="1:22" x14ac:dyDescent="0.2">
      <c r="A112" s="3">
        <v>6945.37841796875</v>
      </c>
      <c r="B112" s="104">
        <v>1.1921826159179107</v>
      </c>
      <c r="C112" s="63">
        <f t="shared" si="6"/>
        <v>1.1752256333623081</v>
      </c>
      <c r="D112" s="63">
        <f t="shared" si="1"/>
        <v>0.92380117154077113</v>
      </c>
      <c r="E112" s="63">
        <f t="shared" si="7"/>
        <v>0.9227866134983469</v>
      </c>
      <c r="F112" s="63">
        <f t="shared" si="3"/>
        <v>7.4408022896773618E-3</v>
      </c>
      <c r="G112" s="63"/>
      <c r="H112" s="36"/>
      <c r="I112" s="4"/>
      <c r="J112" s="4"/>
      <c r="K112" s="4"/>
      <c r="L112" s="4"/>
      <c r="M112" s="4"/>
      <c r="N112" s="140"/>
      <c r="O112" s="13"/>
      <c r="P112" s="2"/>
      <c r="Q112" s="5"/>
      <c r="R112" s="5"/>
      <c r="S112" s="5"/>
      <c r="T112" s="5"/>
      <c r="U112" s="5"/>
      <c r="V112" s="5"/>
    </row>
    <row r="113" spans="1:22" x14ac:dyDescent="0.2">
      <c r="A113" s="3">
        <v>7603.33056640625</v>
      </c>
      <c r="B113" s="104">
        <v>1.2028978579983014</v>
      </c>
      <c r="C113" s="63">
        <f t="shared" si="6"/>
        <v>1.1859408754426988</v>
      </c>
      <c r="D113" s="63">
        <f t="shared" si="1"/>
        <v>0.93210422264639925</v>
      </c>
      <c r="E113" s="63">
        <f t="shared" si="7"/>
        <v>0.93120021653037877</v>
      </c>
      <c r="F113" s="63">
        <f t="shared" si="3"/>
        <v>8.4136030320318689E-3</v>
      </c>
      <c r="G113" s="63"/>
      <c r="H113" s="36"/>
      <c r="I113" s="4"/>
      <c r="J113" s="4"/>
      <c r="K113" s="4"/>
      <c r="L113" s="4"/>
      <c r="M113" s="4"/>
      <c r="N113" s="140"/>
      <c r="O113" s="13"/>
      <c r="P113" s="2"/>
      <c r="Q113" s="5"/>
      <c r="R113" s="5"/>
      <c r="S113" s="5"/>
      <c r="T113" s="5"/>
      <c r="U113" s="5"/>
      <c r="V113" s="5"/>
    </row>
    <row r="114" spans="1:22" x14ac:dyDescent="0.2">
      <c r="A114" s="3">
        <v>8314.1689453125</v>
      </c>
      <c r="B114" s="104">
        <v>1.2113411990523235</v>
      </c>
      <c r="C114" s="63">
        <f t="shared" ref="C114:C136" si="8">IF(B114-I$27&lt;0,0,B114-I$27)</f>
        <v>1.1943842164967209</v>
      </c>
      <c r="D114" s="63">
        <f t="shared" si="1"/>
        <v>0.93864681792775917</v>
      </c>
      <c r="E114" s="63">
        <f t="shared" ref="E114:E136" si="9">C114/$H$23</f>
        <v>0.93782992394712517</v>
      </c>
      <c r="F114" s="63">
        <f t="shared" si="3"/>
        <v>6.6297074167463999E-3</v>
      </c>
      <c r="G114" s="63"/>
      <c r="H114" s="36"/>
      <c r="I114" s="4"/>
      <c r="J114" s="4"/>
      <c r="K114" s="4"/>
      <c r="L114" s="4"/>
      <c r="M114" s="4"/>
      <c r="N114" s="140"/>
      <c r="O114" s="13"/>
      <c r="P114" s="2"/>
      <c r="Q114" s="5"/>
      <c r="R114" s="5"/>
      <c r="S114" s="5"/>
      <c r="T114" s="5"/>
      <c r="U114" s="5"/>
      <c r="V114" s="5"/>
    </row>
    <row r="115" spans="1:22" x14ac:dyDescent="0.2">
      <c r="A115" s="3">
        <v>9093.5166015625</v>
      </c>
      <c r="B115" s="104">
        <v>1.2236204151853818</v>
      </c>
      <c r="C115" s="63">
        <f t="shared" si="8"/>
        <v>1.2066634326297792</v>
      </c>
      <c r="D115" s="63">
        <f t="shared" si="1"/>
        <v>0.94816176479736081</v>
      </c>
      <c r="E115" s="63">
        <f t="shared" si="9"/>
        <v>0.94747155866829869</v>
      </c>
      <c r="F115" s="63">
        <f t="shared" si="3"/>
        <v>9.6416347211735198E-3</v>
      </c>
      <c r="G115" s="63"/>
      <c r="H115" s="36"/>
      <c r="I115" s="4"/>
      <c r="J115" s="4"/>
      <c r="K115" s="4"/>
      <c r="L115" s="4"/>
      <c r="M115" s="4"/>
      <c r="N115" s="140"/>
      <c r="O115" s="13"/>
      <c r="P115" s="2"/>
      <c r="Q115" s="5"/>
      <c r="R115" s="5"/>
      <c r="S115" s="5"/>
      <c r="T115" s="5"/>
      <c r="U115" s="5"/>
      <c r="V115" s="5"/>
    </row>
    <row r="116" spans="1:22" x14ac:dyDescent="0.2">
      <c r="A116" s="3">
        <v>9954.7080078125</v>
      </c>
      <c r="B116" s="104">
        <v>1.2273726261675255</v>
      </c>
      <c r="C116" s="63">
        <f t="shared" si="8"/>
        <v>1.2104156436119229</v>
      </c>
      <c r="D116" s="63">
        <f t="shared" si="1"/>
        <v>0.95106928656029444</v>
      </c>
      <c r="E116" s="63">
        <f t="shared" si="9"/>
        <v>0.95041779296327189</v>
      </c>
      <c r="F116" s="63">
        <f t="shared" si="3"/>
        <v>2.9462342949732045E-3</v>
      </c>
      <c r="G116" s="63"/>
      <c r="H116" s="36"/>
      <c r="I116" s="4"/>
      <c r="J116" s="4"/>
      <c r="K116" s="4"/>
      <c r="L116" s="4"/>
      <c r="M116" s="4"/>
      <c r="N116" s="140"/>
      <c r="O116" s="13"/>
      <c r="P116" s="2"/>
      <c r="Q116" s="5"/>
      <c r="R116" s="5"/>
      <c r="S116" s="5"/>
      <c r="T116" s="5"/>
      <c r="U116" s="5"/>
      <c r="V116" s="5"/>
    </row>
    <row r="117" spans="1:22" x14ac:dyDescent="0.2">
      <c r="A117" s="3">
        <v>10894.3603515625</v>
      </c>
      <c r="B117" s="104">
        <v>1.237147067953636</v>
      </c>
      <c r="C117" s="63">
        <f t="shared" si="8"/>
        <v>1.2201900853980334</v>
      </c>
      <c r="D117" s="63">
        <f t="shared" si="1"/>
        <v>0.95864332819838172</v>
      </c>
      <c r="E117" s="63">
        <f t="shared" si="9"/>
        <v>0.9580926800475813</v>
      </c>
      <c r="F117" s="63">
        <f t="shared" si="3"/>
        <v>7.6748870843094119E-3</v>
      </c>
      <c r="G117" s="63"/>
      <c r="H117" s="36"/>
      <c r="I117" s="4"/>
      <c r="J117" s="4"/>
      <c r="K117" s="4"/>
      <c r="L117" s="4"/>
      <c r="M117" s="4"/>
      <c r="N117" s="140"/>
      <c r="O117" s="13"/>
      <c r="P117" s="2"/>
      <c r="Q117" s="5"/>
      <c r="R117" s="5"/>
      <c r="S117" s="5"/>
      <c r="T117" s="5"/>
      <c r="U117" s="5"/>
      <c r="V117" s="5"/>
    </row>
    <row r="118" spans="1:22" x14ac:dyDescent="0.2">
      <c r="A118" s="3">
        <v>11895.2158203125</v>
      </c>
      <c r="B118" s="104">
        <v>1.2432061307623881</v>
      </c>
      <c r="C118" s="63">
        <f t="shared" si="8"/>
        <v>1.2262491482067854</v>
      </c>
      <c r="D118" s="63">
        <f t="shared" si="1"/>
        <v>0.96333838854100762</v>
      </c>
      <c r="E118" s="63">
        <f t="shared" si="9"/>
        <v>0.96285025330971785</v>
      </c>
      <c r="F118" s="63">
        <f t="shared" si="3"/>
        <v>4.7575732621365496E-3</v>
      </c>
      <c r="G118" s="63"/>
      <c r="H118" s="36"/>
      <c r="I118" s="4"/>
      <c r="J118" s="4"/>
      <c r="K118" s="4"/>
      <c r="L118" s="4"/>
      <c r="M118" s="4"/>
      <c r="N118" s="140"/>
      <c r="O118" s="13"/>
      <c r="P118" s="2"/>
      <c r="Q118" s="5"/>
      <c r="R118" s="5"/>
      <c r="S118" s="5"/>
      <c r="T118" s="5"/>
      <c r="U118" s="5"/>
      <c r="V118" s="5"/>
    </row>
    <row r="119" spans="1:22" x14ac:dyDescent="0.2">
      <c r="A119" s="3">
        <v>12994.140625</v>
      </c>
      <c r="B119" s="104">
        <v>1.2509369903474945</v>
      </c>
      <c r="C119" s="63">
        <f t="shared" si="8"/>
        <v>1.2339800077918919</v>
      </c>
      <c r="D119" s="63">
        <f t="shared" si="1"/>
        <v>0.96932889456448268</v>
      </c>
      <c r="E119" s="63">
        <f t="shared" si="9"/>
        <v>0.96892052061282419</v>
      </c>
      <c r="F119" s="63">
        <f t="shared" si="3"/>
        <v>6.0702673031063359E-3</v>
      </c>
      <c r="G119" s="63"/>
      <c r="H119" s="36"/>
      <c r="I119" s="4"/>
      <c r="J119" s="4"/>
      <c r="K119" s="4"/>
      <c r="L119" s="4"/>
      <c r="M119" s="4"/>
      <c r="N119" s="140"/>
      <c r="O119" s="13"/>
      <c r="P119" s="2"/>
      <c r="Q119" s="5"/>
      <c r="R119" s="5"/>
      <c r="S119" s="5"/>
      <c r="T119" s="5"/>
      <c r="U119" s="5"/>
      <c r="V119" s="5"/>
    </row>
    <row r="120" spans="1:22" x14ac:dyDescent="0.2">
      <c r="A120" s="3">
        <v>14294.3447265625</v>
      </c>
      <c r="B120" s="104">
        <v>1.2551702946394581</v>
      </c>
      <c r="C120" s="63">
        <f t="shared" si="8"/>
        <v>1.2382133120838554</v>
      </c>
      <c r="D120" s="63">
        <f t="shared" si="1"/>
        <v>0.9726092070033564</v>
      </c>
      <c r="E120" s="63">
        <f t="shared" si="9"/>
        <v>0.97224450914795579</v>
      </c>
      <c r="F120" s="63">
        <f t="shared" si="3"/>
        <v>3.3239885351316056E-3</v>
      </c>
      <c r="G120" s="63"/>
      <c r="H120" s="36"/>
      <c r="I120" s="4"/>
      <c r="J120" s="4"/>
      <c r="K120" s="4"/>
      <c r="L120" s="4"/>
      <c r="M120" s="4"/>
      <c r="N120" s="140"/>
      <c r="O120" s="13"/>
      <c r="P120" s="2"/>
      <c r="Q120" s="5"/>
      <c r="R120" s="5"/>
      <c r="S120" s="5"/>
      <c r="T120" s="5"/>
      <c r="U120" s="5"/>
      <c r="V120" s="5"/>
    </row>
    <row r="121" spans="1:22" x14ac:dyDescent="0.2">
      <c r="A121" s="3">
        <v>15595.3828125</v>
      </c>
      <c r="B121" s="104">
        <v>1.2606931151419776</v>
      </c>
      <c r="C121" s="63">
        <f t="shared" si="8"/>
        <v>1.2437361325863749</v>
      </c>
      <c r="D121" s="63">
        <f t="shared" si="1"/>
        <v>0.97688874269052017</v>
      </c>
      <c r="E121" s="63">
        <f t="shared" si="9"/>
        <v>0.97658102520393941</v>
      </c>
      <c r="F121" s="63">
        <f t="shared" si="3"/>
        <v>4.3365160559836191E-3</v>
      </c>
      <c r="G121" s="63"/>
      <c r="H121" s="36"/>
      <c r="I121" s="4"/>
      <c r="J121" s="4"/>
      <c r="K121" s="4"/>
      <c r="L121" s="4"/>
      <c r="M121" s="4"/>
      <c r="N121" s="140"/>
      <c r="O121" s="13"/>
      <c r="P121" s="2"/>
      <c r="Q121" s="5"/>
      <c r="R121" s="5"/>
      <c r="S121" s="5"/>
      <c r="T121" s="5"/>
      <c r="U121" s="5"/>
      <c r="V121" s="5"/>
    </row>
    <row r="122" spans="1:22" x14ac:dyDescent="0.2">
      <c r="A122" s="3">
        <v>17095.267578125</v>
      </c>
      <c r="B122" s="104">
        <v>1.2637398744195598</v>
      </c>
      <c r="C122" s="63">
        <f t="shared" si="8"/>
        <v>1.2467828918639572</v>
      </c>
      <c r="D122" s="63">
        <f t="shared" si="1"/>
        <v>0.97924962243532843</v>
      </c>
      <c r="E122" s="63">
        <f t="shared" si="9"/>
        <v>0.97897333915293072</v>
      </c>
      <c r="F122" s="63">
        <f t="shared" si="3"/>
        <v>2.3923139489913092E-3</v>
      </c>
      <c r="G122" s="63"/>
      <c r="H122" s="36"/>
      <c r="I122" s="4"/>
      <c r="J122" s="4"/>
      <c r="K122" s="4"/>
      <c r="L122" s="4"/>
      <c r="M122" s="4"/>
      <c r="N122" s="140"/>
      <c r="O122" s="13"/>
      <c r="P122" s="2"/>
      <c r="Q122" s="5"/>
      <c r="R122" s="5"/>
      <c r="S122" s="5"/>
      <c r="T122" s="5"/>
      <c r="U122" s="5"/>
      <c r="V122" s="5"/>
    </row>
    <row r="123" spans="1:22" x14ac:dyDescent="0.2">
      <c r="A123" s="3">
        <v>18694.75</v>
      </c>
      <c r="B123" s="104">
        <v>1.268143180195977</v>
      </c>
      <c r="C123" s="63">
        <f t="shared" si="8"/>
        <v>1.2511861976403744</v>
      </c>
      <c r="D123" s="63">
        <f t="shared" si="1"/>
        <v>0.98266166601035954</v>
      </c>
      <c r="E123" s="63">
        <f t="shared" si="9"/>
        <v>0.98243081277354316</v>
      </c>
      <c r="F123" s="63">
        <f t="shared" si="3"/>
        <v>3.457473620612439E-3</v>
      </c>
      <c r="G123" s="63"/>
      <c r="H123" s="36"/>
      <c r="I123" s="4"/>
      <c r="J123" s="4"/>
      <c r="K123" s="4"/>
      <c r="L123" s="4"/>
      <c r="M123" s="4"/>
      <c r="N123" s="140"/>
      <c r="O123" s="13"/>
      <c r="P123" s="2"/>
      <c r="Q123" s="5"/>
      <c r="R123" s="5"/>
      <c r="S123" s="5"/>
      <c r="T123" s="5"/>
      <c r="U123" s="5"/>
      <c r="V123" s="5"/>
    </row>
    <row r="124" spans="1:22" x14ac:dyDescent="0.2">
      <c r="A124" s="3">
        <v>20394.47265625</v>
      </c>
      <c r="B124" s="104">
        <v>1.2711440974891084</v>
      </c>
      <c r="C124" s="63">
        <f t="shared" si="8"/>
        <v>1.2541871149335058</v>
      </c>
      <c r="D124" s="63">
        <f t="shared" si="1"/>
        <v>0.98498702361420054</v>
      </c>
      <c r="E124" s="63">
        <f t="shared" si="9"/>
        <v>0.9847871316179464</v>
      </c>
      <c r="F124" s="63">
        <f t="shared" si="3"/>
        <v>2.3563188444032379E-3</v>
      </c>
      <c r="G124" s="63"/>
      <c r="H124" s="36"/>
      <c r="I124" s="4"/>
      <c r="J124" s="4"/>
      <c r="K124" s="4"/>
      <c r="L124" s="4"/>
      <c r="M124" s="4"/>
      <c r="N124" s="140"/>
      <c r="O124" s="13"/>
      <c r="P124" s="2"/>
      <c r="Q124" s="5"/>
      <c r="R124" s="5"/>
      <c r="S124" s="5"/>
      <c r="T124" s="5"/>
      <c r="U124" s="5"/>
      <c r="V124" s="5"/>
    </row>
    <row r="125" spans="1:22" x14ac:dyDescent="0.2">
      <c r="A125" s="3">
        <v>22294.89453125</v>
      </c>
      <c r="B125" s="104">
        <v>1.2735680790513653</v>
      </c>
      <c r="C125" s="63">
        <f t="shared" si="8"/>
        <v>1.2566110964957626</v>
      </c>
      <c r="D125" s="63">
        <f t="shared" si="1"/>
        <v>0.98686532394932325</v>
      </c>
      <c r="E125" s="63">
        <f t="shared" si="9"/>
        <v>0.98669044079834434</v>
      </c>
      <c r="F125" s="63">
        <f t="shared" si="3"/>
        <v>1.9033091803979385E-3</v>
      </c>
      <c r="G125" s="63"/>
      <c r="H125" s="36"/>
      <c r="I125" s="4"/>
      <c r="J125" s="4"/>
      <c r="K125" s="4"/>
      <c r="L125" s="4"/>
      <c r="M125" s="4"/>
      <c r="N125" s="140"/>
      <c r="O125" s="13"/>
      <c r="P125" s="2"/>
      <c r="Q125" s="5"/>
      <c r="R125" s="5"/>
      <c r="S125" s="5"/>
      <c r="T125" s="5"/>
      <c r="U125" s="5"/>
      <c r="V125" s="5"/>
    </row>
    <row r="126" spans="1:22" x14ac:dyDescent="0.2">
      <c r="A126" s="3">
        <v>24395.58984375</v>
      </c>
      <c r="B126" s="104">
        <v>1.2769721681818265</v>
      </c>
      <c r="C126" s="63">
        <f t="shared" si="8"/>
        <v>1.2600151856262238</v>
      </c>
      <c r="D126" s="63">
        <f t="shared" si="1"/>
        <v>0.98950309226162836</v>
      </c>
      <c r="E126" s="63">
        <f t="shared" si="9"/>
        <v>0.98936332997942678</v>
      </c>
      <c r="F126" s="63">
        <f t="shared" si="3"/>
        <v>2.6728891810824384E-3</v>
      </c>
      <c r="G126" s="63"/>
      <c r="H126" s="36"/>
      <c r="I126" s="4"/>
      <c r="J126" s="4"/>
      <c r="K126" s="4"/>
      <c r="L126" s="4"/>
      <c r="M126" s="4"/>
      <c r="N126" s="140"/>
      <c r="O126" s="13"/>
      <c r="P126" s="2"/>
      <c r="Q126" s="5"/>
      <c r="R126" s="5"/>
      <c r="S126" s="5"/>
      <c r="T126" s="5"/>
      <c r="U126" s="5"/>
      <c r="V126" s="5"/>
    </row>
    <row r="127" spans="1:22" x14ac:dyDescent="0.2">
      <c r="A127" s="3">
        <v>26696.34765625</v>
      </c>
      <c r="B127" s="104">
        <v>1.2795497154414552</v>
      </c>
      <c r="C127" s="63">
        <f t="shared" si="8"/>
        <v>1.2625927328858526</v>
      </c>
      <c r="D127" s="63">
        <f t="shared" si="1"/>
        <v>0.99150038793290718</v>
      </c>
      <c r="E127" s="63">
        <f t="shared" si="9"/>
        <v>0.99138721887303416</v>
      </c>
      <c r="F127" s="63">
        <f t="shared" si="3"/>
        <v>2.023888893607384E-3</v>
      </c>
      <c r="G127" s="63"/>
      <c r="H127" s="36"/>
      <c r="I127" s="4"/>
      <c r="J127" s="4"/>
      <c r="K127" s="4"/>
      <c r="L127" s="4"/>
      <c r="M127" s="4"/>
      <c r="N127" s="140"/>
      <c r="O127" s="13"/>
      <c r="P127" s="2"/>
      <c r="Q127" s="5"/>
      <c r="R127" s="5"/>
      <c r="S127" s="5"/>
      <c r="T127" s="5"/>
      <c r="U127" s="5"/>
      <c r="V127" s="5"/>
    </row>
    <row r="128" spans="1:22" x14ac:dyDescent="0.2">
      <c r="A128" s="3">
        <v>29296.837890625</v>
      </c>
      <c r="B128" s="104">
        <v>1.2825333058506148</v>
      </c>
      <c r="C128" s="63">
        <f t="shared" si="8"/>
        <v>1.2655763232950121</v>
      </c>
      <c r="D128" s="63">
        <f t="shared" si="1"/>
        <v>0.99381231924156599</v>
      </c>
      <c r="E128" s="63">
        <f t="shared" si="9"/>
        <v>0.99372993265630793</v>
      </c>
      <c r="F128" s="63">
        <f t="shared" si="3"/>
        <v>2.3427137832737754E-3</v>
      </c>
      <c r="G128" s="63"/>
      <c r="H128" s="36"/>
      <c r="I128" s="4"/>
      <c r="J128" s="4"/>
      <c r="K128" s="4"/>
      <c r="L128" s="4"/>
      <c r="M128" s="4"/>
      <c r="N128" s="140"/>
      <c r="O128" s="13"/>
      <c r="P128" s="2"/>
      <c r="Q128" s="5"/>
      <c r="R128" s="5"/>
      <c r="S128" s="5"/>
      <c r="T128" s="5"/>
      <c r="U128" s="5"/>
      <c r="V128" s="5"/>
    </row>
    <row r="129" spans="1:23" x14ac:dyDescent="0.2">
      <c r="A129" s="3">
        <v>31996.814453125</v>
      </c>
      <c r="B129" s="104">
        <v>1.2900226781785387</v>
      </c>
      <c r="C129" s="63">
        <f t="shared" si="8"/>
        <v>1.273065695622936</v>
      </c>
      <c r="D129" s="63">
        <f t="shared" si="1"/>
        <v>0.99961570107104702</v>
      </c>
      <c r="E129" s="63">
        <f t="shared" si="9"/>
        <v>0.99961058427887384</v>
      </c>
      <c r="F129" s="63">
        <f t="shared" si="3"/>
        <v>5.8806516225659022E-3</v>
      </c>
      <c r="G129" s="63"/>
      <c r="H129" s="36"/>
      <c r="I129" s="4"/>
      <c r="J129" s="4"/>
      <c r="K129" s="4"/>
      <c r="L129" s="4"/>
      <c r="M129" s="4"/>
      <c r="N129" s="140"/>
      <c r="O129" s="13"/>
      <c r="P129" s="2"/>
      <c r="Q129" s="5"/>
      <c r="R129" s="5"/>
      <c r="S129" s="5"/>
      <c r="T129" s="5"/>
      <c r="U129" s="5"/>
      <c r="V129" s="5"/>
    </row>
    <row r="130" spans="1:23" x14ac:dyDescent="0.2">
      <c r="A130" s="3">
        <v>34996.8203125</v>
      </c>
      <c r="B130" s="104">
        <v>1.2900226781785387</v>
      </c>
      <c r="C130" s="63">
        <f t="shared" si="8"/>
        <v>1.273065695622936</v>
      </c>
      <c r="D130" s="63">
        <f t="shared" si="1"/>
        <v>0.99961570107104702</v>
      </c>
      <c r="E130" s="63">
        <f t="shared" si="9"/>
        <v>0.99961058427887384</v>
      </c>
      <c r="F130" s="63">
        <f t="shared" si="3"/>
        <v>0</v>
      </c>
      <c r="G130" s="63"/>
      <c r="H130" s="36"/>
      <c r="I130" s="4"/>
      <c r="J130" s="4"/>
      <c r="K130" s="4"/>
      <c r="L130" s="4"/>
      <c r="M130" s="4"/>
      <c r="N130" s="140"/>
      <c r="O130" s="13"/>
      <c r="P130" s="2"/>
      <c r="Q130" s="5"/>
      <c r="R130" s="5"/>
      <c r="S130" s="5"/>
      <c r="T130" s="5"/>
      <c r="U130" s="5"/>
      <c r="V130" s="5"/>
    </row>
    <row r="131" spans="1:23" x14ac:dyDescent="0.2">
      <c r="A131" s="3">
        <v>38297.98046875</v>
      </c>
      <c r="B131" s="104">
        <v>1.2900226781785387</v>
      </c>
      <c r="C131" s="63">
        <f t="shared" si="8"/>
        <v>1.273065695622936</v>
      </c>
      <c r="D131" s="63">
        <f t="shared" si="1"/>
        <v>0.99961570107104702</v>
      </c>
      <c r="E131" s="63">
        <f t="shared" si="9"/>
        <v>0.99961058427887384</v>
      </c>
      <c r="F131" s="63">
        <f t="shared" si="3"/>
        <v>0</v>
      </c>
      <c r="G131" s="63"/>
      <c r="H131" s="36"/>
      <c r="I131" s="4"/>
      <c r="J131" s="4"/>
      <c r="K131" s="4"/>
      <c r="L131" s="4"/>
      <c r="M131" s="4"/>
      <c r="N131" s="140"/>
      <c r="O131" s="13"/>
      <c r="P131" s="2"/>
      <c r="Q131" s="5"/>
      <c r="R131" s="5"/>
      <c r="S131" s="5"/>
      <c r="T131" s="5"/>
      <c r="U131" s="5"/>
      <c r="V131" s="5"/>
    </row>
    <row r="132" spans="1:23" x14ac:dyDescent="0.2">
      <c r="A132" s="3">
        <v>41893.5078125</v>
      </c>
      <c r="B132" s="104">
        <v>1.2900226781785387</v>
      </c>
      <c r="C132" s="63">
        <f t="shared" si="8"/>
        <v>1.273065695622936</v>
      </c>
      <c r="D132" s="63">
        <f t="shared" si="1"/>
        <v>0.99961570107104702</v>
      </c>
      <c r="E132" s="63">
        <f t="shared" si="9"/>
        <v>0.99961058427887384</v>
      </c>
      <c r="F132" s="63">
        <f t="shared" si="3"/>
        <v>0</v>
      </c>
      <c r="G132" s="63"/>
      <c r="H132" s="36"/>
      <c r="I132" s="4"/>
      <c r="J132" s="4"/>
      <c r="K132" s="4"/>
      <c r="L132" s="4"/>
      <c r="M132" s="4"/>
      <c r="N132" s="140"/>
      <c r="O132" s="13"/>
      <c r="P132" s="2"/>
      <c r="Q132" s="5"/>
      <c r="R132" s="5"/>
      <c r="S132" s="5"/>
      <c r="T132" s="5"/>
      <c r="U132" s="5"/>
      <c r="V132" s="5"/>
    </row>
    <row r="133" spans="1:23" x14ac:dyDescent="0.2">
      <c r="A133" s="3">
        <v>45791.8828125</v>
      </c>
      <c r="B133" s="104">
        <v>1.2900226781785387</v>
      </c>
      <c r="C133" s="63">
        <f t="shared" si="8"/>
        <v>1.273065695622936</v>
      </c>
      <c r="D133" s="63">
        <f t="shared" si="1"/>
        <v>0.99961570107104702</v>
      </c>
      <c r="E133" s="63">
        <f t="shared" si="9"/>
        <v>0.99961058427887384</v>
      </c>
      <c r="F133" s="63">
        <f t="shared" si="3"/>
        <v>0</v>
      </c>
      <c r="G133" s="63"/>
      <c r="H133" s="36"/>
      <c r="I133" s="4"/>
      <c r="J133" s="4"/>
      <c r="K133" s="4"/>
      <c r="L133" s="4"/>
      <c r="M133" s="4"/>
      <c r="N133" s="140"/>
      <c r="O133" s="13"/>
      <c r="P133" s="2"/>
      <c r="Q133" s="5"/>
      <c r="R133" s="5"/>
      <c r="S133" s="5"/>
      <c r="T133" s="5"/>
      <c r="U133" s="5"/>
      <c r="V133" s="5"/>
    </row>
    <row r="134" spans="1:23" x14ac:dyDescent="0.2">
      <c r="A134" s="3">
        <v>50085.94921875</v>
      </c>
      <c r="B134" s="104">
        <v>1.2900226781785387</v>
      </c>
      <c r="C134" s="63">
        <f t="shared" si="8"/>
        <v>1.273065695622936</v>
      </c>
      <c r="D134" s="63">
        <f t="shared" si="1"/>
        <v>0.99961570107104702</v>
      </c>
      <c r="E134" s="63">
        <f t="shared" si="9"/>
        <v>0.99961058427887384</v>
      </c>
      <c r="F134" s="63">
        <f t="shared" si="3"/>
        <v>0</v>
      </c>
      <c r="G134" s="63"/>
      <c r="H134" s="36"/>
      <c r="I134" s="4"/>
      <c r="J134" s="4"/>
      <c r="K134" s="4"/>
      <c r="L134" s="4"/>
      <c r="M134" s="4"/>
      <c r="N134" s="140"/>
      <c r="O134" s="13"/>
      <c r="P134" s="2"/>
      <c r="Q134" s="5"/>
      <c r="R134" s="5"/>
      <c r="S134" s="5"/>
      <c r="T134" s="5"/>
      <c r="U134" s="5"/>
      <c r="V134" s="5"/>
    </row>
    <row r="135" spans="1:23" x14ac:dyDescent="0.2">
      <c r="A135" s="3">
        <v>54781.4296875</v>
      </c>
      <c r="B135" s="104">
        <v>1.2905186231031911</v>
      </c>
      <c r="C135" s="63">
        <f t="shared" si="8"/>
        <v>1.2735616405475885</v>
      </c>
      <c r="D135" s="63">
        <f t="shared" si="1"/>
        <v>1</v>
      </c>
      <c r="E135" s="63">
        <f t="shared" si="9"/>
        <v>1</v>
      </c>
      <c r="F135" s="63">
        <f t="shared" si="3"/>
        <v>3.8941572112616285E-4</v>
      </c>
      <c r="G135" s="63"/>
      <c r="H135" s="36"/>
      <c r="I135" s="4"/>
      <c r="J135" s="4"/>
      <c r="K135" s="4"/>
      <c r="L135" s="4"/>
      <c r="M135" s="4"/>
      <c r="N135" s="140"/>
      <c r="O135" s="13"/>
      <c r="P135" s="2"/>
      <c r="Q135" s="5"/>
      <c r="R135" s="5"/>
      <c r="S135" s="5"/>
      <c r="T135" s="5"/>
      <c r="U135" s="5"/>
      <c r="V135" s="5"/>
    </row>
    <row r="136" spans="1:23" x14ac:dyDescent="0.2">
      <c r="A136" s="3">
        <v>59481.2109375</v>
      </c>
      <c r="B136" s="104">
        <v>1.2905186231031911</v>
      </c>
      <c r="C136" s="63">
        <f t="shared" si="8"/>
        <v>1.2735616405475885</v>
      </c>
      <c r="D136" s="63">
        <f t="shared" si="1"/>
        <v>1</v>
      </c>
      <c r="E136" s="63">
        <f t="shared" si="9"/>
        <v>1</v>
      </c>
      <c r="F136" s="63">
        <f t="shared" si="3"/>
        <v>0</v>
      </c>
      <c r="G136" s="63"/>
      <c r="H136" s="22"/>
      <c r="I136" s="3"/>
      <c r="J136" s="3"/>
      <c r="K136" s="3"/>
      <c r="L136" s="3"/>
      <c r="M136" s="3"/>
      <c r="P136" s="2"/>
      <c r="Q136" s="5"/>
      <c r="R136" s="5"/>
      <c r="S136" s="5"/>
      <c r="T136" s="5"/>
      <c r="U136" s="5"/>
      <c r="V136" s="5"/>
    </row>
    <row r="137" spans="1:23" x14ac:dyDescent="0.2">
      <c r="A137" s="3"/>
      <c r="B137" s="104"/>
      <c r="C137" s="63"/>
      <c r="D137" s="63"/>
      <c r="E137" s="63"/>
      <c r="F137" s="63"/>
      <c r="G137" s="63"/>
      <c r="H137" s="22"/>
      <c r="I137" s="3"/>
      <c r="J137" s="3"/>
      <c r="K137" s="3"/>
      <c r="L137" s="3"/>
      <c r="M137" s="3"/>
      <c r="P137" s="76"/>
      <c r="Q137" s="5"/>
      <c r="R137" s="5"/>
      <c r="S137" s="5"/>
      <c r="T137" s="5"/>
      <c r="U137" s="5"/>
      <c r="V137" s="5"/>
    </row>
    <row r="138" spans="1:23" x14ac:dyDescent="0.2">
      <c r="A138" s="3"/>
      <c r="B138" s="104"/>
      <c r="C138" s="63"/>
      <c r="D138" s="63"/>
      <c r="E138" s="63"/>
      <c r="F138" s="63"/>
      <c r="G138" s="63"/>
      <c r="H138" s="22"/>
      <c r="I138" s="3"/>
      <c r="J138" s="3"/>
      <c r="K138" s="3"/>
      <c r="L138" s="3"/>
      <c r="M138" s="3"/>
      <c r="P138" s="76"/>
      <c r="Q138" s="5"/>
      <c r="R138" s="5"/>
      <c r="S138" s="5"/>
      <c r="T138" s="5"/>
      <c r="U138" s="5"/>
      <c r="V138" s="5"/>
    </row>
    <row r="139" spans="1:23" x14ac:dyDescent="0.2">
      <c r="A139" s="3"/>
      <c r="B139" s="104"/>
      <c r="C139" s="63"/>
      <c r="D139" s="63"/>
      <c r="E139" s="63"/>
      <c r="F139" s="63"/>
      <c r="G139" s="63"/>
      <c r="H139" s="22"/>
      <c r="I139" s="3"/>
      <c r="J139" s="3"/>
      <c r="K139" s="3"/>
      <c r="L139" s="3"/>
      <c r="M139" s="3"/>
      <c r="P139" s="76"/>
      <c r="Q139" s="5"/>
      <c r="R139" s="5"/>
      <c r="S139" s="5"/>
      <c r="T139" s="5"/>
      <c r="U139" s="5"/>
      <c r="V139" s="5"/>
    </row>
    <row r="140" spans="1:23" x14ac:dyDescent="0.2">
      <c r="A140" s="3"/>
      <c r="B140" s="104"/>
      <c r="C140" s="63"/>
      <c r="D140" s="63"/>
      <c r="E140" s="63"/>
      <c r="F140" s="63"/>
      <c r="G140" s="63"/>
      <c r="H140" s="22"/>
      <c r="I140" s="3"/>
      <c r="J140" s="3"/>
      <c r="K140" s="3"/>
      <c r="L140" s="3"/>
      <c r="M140" s="3"/>
      <c r="P140" s="76"/>
      <c r="Q140" s="5"/>
      <c r="R140" s="5"/>
      <c r="S140" s="5"/>
      <c r="T140" s="5"/>
      <c r="U140" s="5"/>
      <c r="V140" s="5"/>
    </row>
    <row r="141" spans="1:23" x14ac:dyDescent="0.2">
      <c r="A141" s="3"/>
      <c r="B141" s="104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22"/>
      <c r="P141" s="3"/>
      <c r="Q141" s="3"/>
      <c r="R141" s="3"/>
      <c r="S141" s="3"/>
      <c r="T141" s="3"/>
      <c r="W141" s="76"/>
    </row>
  </sheetData>
  <mergeCells count="5">
    <mergeCell ref="A5:M5"/>
    <mergeCell ref="I25:J25"/>
    <mergeCell ref="I26:J26"/>
    <mergeCell ref="K25:L25"/>
    <mergeCell ref="K26:L26"/>
  </mergeCells>
  <printOptions horizontalCentered="1"/>
  <pageMargins left="0.5" right="0.5" top="0.1" bottom="0.25" header="0" footer="0"/>
  <pageSetup scale="65" orientation="portrait"/>
  <rowBreaks count="2" manualBreakCount="2">
    <brk id="86" max="12" man="1"/>
    <brk id="1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60"/>
  <sheetViews>
    <sheetView showGridLines="0" workbookViewId="0">
      <selection activeCell="C6" sqref="C6"/>
    </sheetView>
  </sheetViews>
  <sheetFormatPr defaultColWidth="8.85546875" defaultRowHeight="12.75" x14ac:dyDescent="0.2"/>
  <cols>
    <col min="1" max="17" width="8.140625" style="75" customWidth="1"/>
    <col min="18" max="16384" width="8.85546875" style="75"/>
  </cols>
  <sheetData>
    <row r="1" spans="1:15" ht="15.75" x14ac:dyDescent="0.25">
      <c r="C1" s="163" t="s">
        <v>11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5"/>
      <c r="O1" s="15"/>
    </row>
    <row r="2" spans="1:15" x14ac:dyDescent="0.2">
      <c r="C2" s="51" t="str">
        <f>Table!A7</f>
        <v>Shell Exploration &amp; Production Company</v>
      </c>
      <c r="K2" s="48" t="str">
        <f>Table!L7</f>
        <v>Sample Number:</v>
      </c>
      <c r="N2" s="56"/>
      <c r="O2" s="79" t="str">
        <f>Table!$P$7</f>
        <v>MC 28</v>
      </c>
    </row>
    <row r="3" spans="1:15" x14ac:dyDescent="0.2">
      <c r="C3" s="51" t="str">
        <f>Table!A8</f>
        <v>OCS-Y-2321 Burger J 001</v>
      </c>
      <c r="K3" s="48" t="str">
        <f>Table!L8</f>
        <v>Sample Depth, feet:</v>
      </c>
      <c r="N3" s="78"/>
      <c r="O3" s="98">
        <f>Table!$P$8</f>
        <v>0</v>
      </c>
    </row>
    <row r="4" spans="1:15" x14ac:dyDescent="0.2">
      <c r="C4" s="51" t="str">
        <f>Table!A9</f>
        <v>Offshore</v>
      </c>
      <c r="K4" s="48" t="str">
        <f>Table!L9</f>
        <v>Permeability to Air (calc), mD:</v>
      </c>
      <c r="M4" s="96"/>
      <c r="N4" s="26"/>
      <c r="O4" s="77">
        <f>Table!$P$9</f>
        <v>3.0969943395212023</v>
      </c>
    </row>
    <row r="5" spans="1:15" x14ac:dyDescent="0.2">
      <c r="C5" s="51" t="str">
        <f>Table!A10</f>
        <v>HH-77445</v>
      </c>
      <c r="D5" s="74"/>
      <c r="E5" s="74"/>
      <c r="F5" s="77"/>
      <c r="G5" s="74"/>
      <c r="K5" s="48" t="str">
        <f>Table!L10</f>
        <v>Porosity, fraction:</v>
      </c>
      <c r="M5" s="96"/>
      <c r="N5" s="26"/>
      <c r="O5" s="69">
        <f>Table!$P$10</f>
        <v>0.20436240159403174</v>
      </c>
    </row>
    <row r="6" spans="1:15" x14ac:dyDescent="0.2">
      <c r="A6" s="96"/>
      <c r="C6" s="172" t="s">
        <v>96</v>
      </c>
      <c r="D6" s="116"/>
      <c r="E6" s="116"/>
      <c r="F6" s="116"/>
      <c r="G6" s="96"/>
      <c r="K6" s="48" t="str">
        <f>Table!L11</f>
        <v>Grain Density, grams/cc:</v>
      </c>
      <c r="M6" s="116"/>
      <c r="N6" s="41"/>
      <c r="O6" s="77">
        <f>Table!$P$11</f>
        <v>2.680143401188364</v>
      </c>
    </row>
    <row r="7" spans="1:15" x14ac:dyDescent="0.2">
      <c r="B7" s="51"/>
      <c r="D7" s="96"/>
      <c r="E7" s="96"/>
      <c r="I7" s="48"/>
      <c r="K7" s="116"/>
      <c r="L7" s="66"/>
      <c r="M7" s="84"/>
    </row>
    <row r="8" spans="1:15" x14ac:dyDescent="0.2">
      <c r="B8" s="51"/>
      <c r="D8" s="96"/>
      <c r="E8" s="96"/>
      <c r="I8" s="48"/>
      <c r="K8" s="116"/>
      <c r="L8" s="66"/>
      <c r="M8" s="84"/>
    </row>
    <row r="9" spans="1:15" ht="12" customHeight="1" x14ac:dyDescent="0.2">
      <c r="B9" s="96"/>
      <c r="C9" s="96"/>
      <c r="D9" s="96"/>
      <c r="E9" s="96"/>
      <c r="F9" s="96"/>
    </row>
    <row r="10" spans="1:15" x14ac:dyDescent="0.2">
      <c r="B10" s="96"/>
      <c r="C10" s="96"/>
      <c r="D10" s="96"/>
      <c r="E10" s="96"/>
      <c r="F10" s="96"/>
      <c r="K10" s="116"/>
      <c r="L10" s="66"/>
    </row>
    <row r="11" spans="1:15" x14ac:dyDescent="0.2">
      <c r="B11" s="96"/>
      <c r="C11" s="96"/>
      <c r="D11" s="116"/>
      <c r="E11" s="96"/>
      <c r="F11" s="96"/>
      <c r="K11" s="116"/>
      <c r="L11" s="66"/>
    </row>
    <row r="12" spans="1:15" x14ac:dyDescent="0.2">
      <c r="B12" s="96"/>
      <c r="C12" s="96"/>
      <c r="D12" s="116"/>
      <c r="E12" s="96"/>
      <c r="F12" s="96"/>
      <c r="G12" s="48"/>
      <c r="H12" s="96"/>
      <c r="I12" s="96"/>
      <c r="J12" s="69"/>
      <c r="K12" s="116"/>
      <c r="L12" s="66"/>
    </row>
    <row r="13" spans="1:15" x14ac:dyDescent="0.2">
      <c r="A13" s="51"/>
      <c r="B13" s="96"/>
      <c r="C13" s="96"/>
      <c r="D13" s="96"/>
      <c r="E13" s="96"/>
      <c r="F13" s="96"/>
      <c r="G13" s="96"/>
      <c r="H13" s="96"/>
      <c r="I13" s="26"/>
      <c r="J13" s="116"/>
      <c r="K13" s="116"/>
      <c r="L13" s="66"/>
    </row>
    <row r="14" spans="1:15" x14ac:dyDescent="0.2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16"/>
      <c r="L14" s="66"/>
    </row>
    <row r="15" spans="1:15" x14ac:dyDescent="0.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96"/>
      <c r="L15" s="66"/>
    </row>
    <row r="16" spans="1:15" x14ac:dyDescent="0.2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96"/>
      <c r="L16" s="66"/>
    </row>
    <row r="17" spans="1:12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96"/>
      <c r="L17" s="2"/>
    </row>
    <row r="18" spans="1:12" x14ac:dyDescent="0.2">
      <c r="A18" s="76"/>
      <c r="B18" s="32"/>
      <c r="C18" s="32"/>
      <c r="D18" s="28"/>
      <c r="E18" s="65"/>
      <c r="F18" s="154"/>
      <c r="G18" s="154"/>
      <c r="H18" s="154"/>
      <c r="I18" s="154"/>
      <c r="J18" s="154"/>
      <c r="K18" s="96"/>
      <c r="L18" s="2"/>
    </row>
    <row r="19" spans="1:12" x14ac:dyDescent="0.2">
      <c r="A19" s="106"/>
      <c r="B19" s="32"/>
      <c r="C19" s="32"/>
      <c r="D19" s="28"/>
      <c r="E19" s="65"/>
      <c r="F19" s="154"/>
      <c r="G19" s="154"/>
      <c r="H19" s="154"/>
      <c r="I19" s="154"/>
      <c r="J19" s="154"/>
      <c r="K19" s="96"/>
      <c r="L19" s="2"/>
    </row>
    <row r="20" spans="1:12" x14ac:dyDescent="0.2">
      <c r="A20" s="106"/>
      <c r="B20" s="32"/>
      <c r="C20" s="32"/>
      <c r="D20" s="28"/>
      <c r="E20" s="65"/>
      <c r="F20" s="154"/>
      <c r="G20" s="154"/>
      <c r="H20" s="154"/>
      <c r="I20" s="154"/>
      <c r="J20" s="154"/>
      <c r="K20" s="96"/>
      <c r="L20" s="42"/>
    </row>
    <row r="21" spans="1:12" x14ac:dyDescent="0.2">
      <c r="A21" s="106"/>
      <c r="B21" s="32"/>
      <c r="C21" s="32"/>
      <c r="D21" s="28"/>
      <c r="E21" s="65"/>
      <c r="F21" s="154"/>
      <c r="G21" s="154"/>
      <c r="H21" s="154"/>
      <c r="I21" s="154"/>
      <c r="J21" s="154"/>
      <c r="K21" s="96"/>
      <c r="L21" s="49"/>
    </row>
    <row r="22" spans="1:12" x14ac:dyDescent="0.2">
      <c r="A22" s="106"/>
      <c r="B22" s="32"/>
      <c r="C22" s="32"/>
      <c r="D22" s="28"/>
      <c r="E22" s="65"/>
      <c r="F22" s="154"/>
      <c r="G22" s="154"/>
      <c r="H22" s="154"/>
      <c r="I22" s="154"/>
      <c r="J22" s="154"/>
      <c r="K22" s="96"/>
      <c r="L22" s="49"/>
    </row>
    <row r="23" spans="1:12" x14ac:dyDescent="0.2">
      <c r="A23" s="106"/>
      <c r="B23" s="32"/>
      <c r="C23" s="32"/>
      <c r="D23" s="28"/>
      <c r="E23" s="65"/>
      <c r="F23" s="154"/>
      <c r="G23" s="154"/>
      <c r="H23" s="154"/>
      <c r="I23" s="154"/>
      <c r="J23" s="154"/>
      <c r="K23" s="96"/>
      <c r="L23" s="49"/>
    </row>
    <row r="24" spans="1:12" x14ac:dyDescent="0.2">
      <c r="A24" s="149"/>
      <c r="B24" s="32"/>
      <c r="C24" s="32"/>
      <c r="D24" s="28"/>
      <c r="E24" s="65"/>
      <c r="F24" s="154"/>
      <c r="G24" s="154"/>
      <c r="H24" s="154"/>
      <c r="I24" s="154"/>
      <c r="J24" s="154"/>
      <c r="K24" s="96"/>
      <c r="L24" s="49"/>
    </row>
    <row r="25" spans="1:12" x14ac:dyDescent="0.2">
      <c r="A25" s="149"/>
      <c r="B25" s="32"/>
      <c r="C25" s="32"/>
      <c r="D25" s="28"/>
      <c r="E25" s="65"/>
      <c r="F25" s="154"/>
      <c r="G25" s="154"/>
      <c r="H25" s="154"/>
      <c r="I25" s="154"/>
      <c r="J25" s="154"/>
      <c r="K25" s="96"/>
      <c r="L25" s="49"/>
    </row>
    <row r="26" spans="1:12" x14ac:dyDescent="0.2">
      <c r="A26" s="149"/>
      <c r="B26" s="32"/>
      <c r="C26" s="32"/>
      <c r="D26" s="28"/>
      <c r="E26" s="65"/>
      <c r="F26" s="154"/>
      <c r="G26" s="154"/>
      <c r="H26" s="154"/>
      <c r="I26" s="154"/>
      <c r="J26" s="154"/>
      <c r="K26" s="96"/>
      <c r="L26" s="49"/>
    </row>
    <row r="27" spans="1:12" ht="15.75" customHeight="1" x14ac:dyDescent="0.2">
      <c r="A27" s="149"/>
      <c r="B27" s="32"/>
      <c r="C27" s="32"/>
      <c r="D27" s="28"/>
      <c r="E27" s="65"/>
      <c r="F27" s="154"/>
      <c r="G27" s="154"/>
      <c r="H27" s="154"/>
      <c r="I27" s="154"/>
      <c r="J27" s="154"/>
      <c r="K27" s="96"/>
      <c r="L27" s="49"/>
    </row>
    <row r="28" spans="1:12" x14ac:dyDescent="0.2">
      <c r="A28" s="149"/>
      <c r="B28" s="32"/>
      <c r="C28" s="32"/>
      <c r="D28" s="28"/>
      <c r="E28" s="65"/>
      <c r="F28" s="154"/>
      <c r="G28" s="154"/>
      <c r="H28" s="154"/>
      <c r="I28" s="154"/>
      <c r="J28" s="154"/>
      <c r="K28" s="96"/>
      <c r="L28" s="49"/>
    </row>
    <row r="29" spans="1:12" x14ac:dyDescent="0.2">
      <c r="A29" s="81"/>
      <c r="B29" s="32"/>
      <c r="C29" s="32"/>
      <c r="D29" s="28"/>
      <c r="E29" s="65"/>
      <c r="F29" s="154"/>
      <c r="G29" s="154"/>
      <c r="H29" s="154"/>
      <c r="I29" s="154"/>
      <c r="J29" s="154"/>
      <c r="K29" s="96"/>
      <c r="L29" s="49"/>
    </row>
    <row r="30" spans="1:12" x14ac:dyDescent="0.2">
      <c r="A30" s="81"/>
      <c r="B30" s="32"/>
      <c r="C30" s="32"/>
      <c r="D30" s="28"/>
      <c r="E30" s="65"/>
      <c r="F30" s="154"/>
      <c r="G30" s="154"/>
      <c r="H30" s="154"/>
      <c r="I30" s="154"/>
      <c r="J30" s="154"/>
      <c r="K30" s="96"/>
      <c r="L30" s="49"/>
    </row>
    <row r="31" spans="1:12" x14ac:dyDescent="0.2">
      <c r="A31" s="81"/>
      <c r="B31" s="32"/>
      <c r="C31" s="32"/>
      <c r="D31" s="28"/>
      <c r="E31" s="65"/>
      <c r="F31" s="154"/>
      <c r="G31" s="154"/>
      <c r="H31" s="154"/>
      <c r="I31" s="154"/>
      <c r="J31" s="154"/>
      <c r="K31" s="96"/>
      <c r="L31" s="49"/>
    </row>
    <row r="32" spans="1:12" x14ac:dyDescent="0.2">
      <c r="A32" s="81"/>
      <c r="B32" s="32"/>
      <c r="C32" s="32"/>
      <c r="D32" s="28"/>
      <c r="E32" s="65"/>
      <c r="F32" s="154"/>
      <c r="G32" s="154"/>
      <c r="H32" s="154"/>
      <c r="I32" s="154"/>
      <c r="J32" s="154"/>
      <c r="K32" s="96"/>
      <c r="L32" s="49"/>
    </row>
    <row r="33" spans="1:12" x14ac:dyDescent="0.2">
      <c r="A33" s="81"/>
      <c r="B33" s="32"/>
      <c r="C33" s="32"/>
      <c r="D33" s="28"/>
      <c r="E33" s="65"/>
      <c r="F33" s="154"/>
      <c r="G33" s="154"/>
      <c r="H33" s="154"/>
      <c r="I33" s="154"/>
      <c r="J33" s="154"/>
      <c r="K33" s="96"/>
      <c r="L33" s="49"/>
    </row>
    <row r="34" spans="1:12" x14ac:dyDescent="0.2">
      <c r="A34" s="142"/>
      <c r="B34" s="32"/>
      <c r="C34" s="32"/>
      <c r="D34" s="28"/>
      <c r="E34" s="65"/>
      <c r="F34" s="154"/>
      <c r="G34" s="154"/>
      <c r="H34" s="154"/>
      <c r="I34" s="154"/>
      <c r="J34" s="154"/>
      <c r="K34" s="96"/>
      <c r="L34" s="49"/>
    </row>
    <row r="35" spans="1:12" x14ac:dyDescent="0.2">
      <c r="A35" s="142"/>
      <c r="B35" s="32"/>
      <c r="C35" s="32"/>
      <c r="D35" s="28"/>
      <c r="E35" s="65"/>
      <c r="F35" s="154"/>
      <c r="G35" s="154"/>
      <c r="H35" s="154"/>
      <c r="I35" s="154"/>
      <c r="J35" s="154"/>
      <c r="K35" s="96"/>
      <c r="L35" s="49"/>
    </row>
    <row r="36" spans="1:12" x14ac:dyDescent="0.2">
      <c r="A36" s="142"/>
      <c r="B36" s="32"/>
      <c r="C36" s="32"/>
      <c r="D36" s="28"/>
      <c r="E36" s="65"/>
      <c r="F36" s="154"/>
      <c r="G36" s="154"/>
      <c r="H36" s="154"/>
      <c r="I36" s="154"/>
      <c r="J36" s="154"/>
      <c r="K36" s="96"/>
      <c r="L36" s="49"/>
    </row>
    <row r="37" spans="1:12" x14ac:dyDescent="0.2">
      <c r="A37" s="142"/>
      <c r="B37" s="32"/>
      <c r="C37" s="32"/>
      <c r="D37" s="28"/>
      <c r="E37" s="65"/>
      <c r="F37" s="154"/>
      <c r="G37" s="154"/>
      <c r="H37" s="154"/>
      <c r="I37" s="154"/>
      <c r="J37" s="154"/>
      <c r="K37" s="96"/>
      <c r="L37" s="49"/>
    </row>
    <row r="38" spans="1:12" x14ac:dyDescent="0.2">
      <c r="A38" s="142"/>
      <c r="B38" s="32"/>
      <c r="C38" s="32"/>
      <c r="D38" s="28"/>
      <c r="E38" s="65"/>
      <c r="F38" s="154"/>
      <c r="G38" s="154"/>
      <c r="H38" s="154"/>
      <c r="I38" s="154"/>
      <c r="J38" s="154"/>
      <c r="K38" s="96"/>
      <c r="L38" s="49"/>
    </row>
    <row r="39" spans="1:12" x14ac:dyDescent="0.2">
      <c r="A39" s="142"/>
      <c r="B39" s="32"/>
      <c r="C39" s="32"/>
      <c r="D39" s="28"/>
      <c r="E39" s="65"/>
      <c r="F39" s="154"/>
      <c r="G39" s="154"/>
      <c r="H39" s="154"/>
      <c r="I39" s="154"/>
      <c r="J39" s="154"/>
      <c r="K39" s="96"/>
      <c r="L39" s="49"/>
    </row>
    <row r="40" spans="1:12" x14ac:dyDescent="0.2">
      <c r="A40" s="142"/>
      <c r="B40" s="32"/>
      <c r="C40" s="32"/>
      <c r="D40" s="28"/>
      <c r="E40" s="65"/>
      <c r="F40" s="154"/>
      <c r="G40" s="154"/>
      <c r="H40" s="154"/>
      <c r="I40" s="154"/>
      <c r="J40" s="154"/>
      <c r="K40" s="96"/>
      <c r="L40" s="49"/>
    </row>
    <row r="41" spans="1:12" x14ac:dyDescent="0.2">
      <c r="A41" s="142"/>
      <c r="B41" s="32"/>
      <c r="C41" s="32"/>
      <c r="D41" s="28"/>
      <c r="E41" s="65"/>
      <c r="F41" s="154"/>
      <c r="G41" s="154"/>
      <c r="H41" s="154"/>
      <c r="I41" s="154"/>
      <c r="J41" s="154"/>
      <c r="K41" s="96"/>
      <c r="L41" s="49"/>
    </row>
    <row r="42" spans="1:12" x14ac:dyDescent="0.2">
      <c r="A42" s="142"/>
      <c r="B42" s="32"/>
      <c r="C42" s="32"/>
      <c r="D42" s="28"/>
      <c r="E42" s="65"/>
      <c r="F42" s="154"/>
      <c r="G42" s="154"/>
      <c r="H42" s="154"/>
      <c r="I42" s="154"/>
      <c r="J42" s="154"/>
      <c r="K42" s="96"/>
      <c r="L42" s="49"/>
    </row>
    <row r="43" spans="1:12" x14ac:dyDescent="0.2">
      <c r="A43" s="142"/>
      <c r="B43" s="32"/>
      <c r="C43" s="32"/>
      <c r="D43" s="28"/>
      <c r="E43" s="65"/>
      <c r="F43" s="154"/>
      <c r="G43" s="154"/>
      <c r="H43" s="154"/>
      <c r="I43" s="154"/>
      <c r="J43" s="154"/>
      <c r="K43" s="96"/>
      <c r="L43" s="49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2" ht="17.2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5" x14ac:dyDescent="0.2">
      <c r="A48" s="5"/>
      <c r="B48" s="5"/>
      <c r="C48" s="5"/>
      <c r="D48" s="5"/>
      <c r="E48" s="5"/>
      <c r="F48" s="5"/>
      <c r="G48" s="5"/>
      <c r="H48" s="54"/>
      <c r="I48" s="160"/>
      <c r="J48" s="67"/>
      <c r="K48" s="5"/>
    </row>
    <row r="49" spans="1:12" x14ac:dyDescent="0.2">
      <c r="A49" s="5"/>
      <c r="B49" s="5"/>
      <c r="C49" s="5"/>
      <c r="D49" s="5"/>
      <c r="E49" s="5"/>
      <c r="F49" s="5"/>
      <c r="G49" s="5"/>
      <c r="H49" s="160"/>
      <c r="I49" s="160"/>
      <c r="J49" s="67"/>
      <c r="K49" s="5"/>
    </row>
    <row r="50" spans="1:12" x14ac:dyDescent="0.2">
      <c r="G50" s="5"/>
      <c r="H50" s="160"/>
      <c r="I50" s="160"/>
      <c r="J50" s="67"/>
      <c r="K50" s="5"/>
    </row>
    <row r="51" spans="1:12" x14ac:dyDescent="0.2">
      <c r="G51" s="5"/>
      <c r="H51" s="160"/>
      <c r="I51" s="160"/>
      <c r="J51" s="67"/>
      <c r="K51" s="5"/>
    </row>
    <row r="52" spans="1:12" x14ac:dyDescent="0.2">
      <c r="G52" s="5"/>
      <c r="H52" s="160"/>
      <c r="I52" s="160"/>
      <c r="J52" s="67"/>
      <c r="K52" s="5"/>
    </row>
    <row r="53" spans="1:12" x14ac:dyDescent="0.2">
      <c r="G53" s="5"/>
      <c r="H53" s="5"/>
      <c r="I53" s="5"/>
      <c r="J53" s="5"/>
      <c r="K53" s="5"/>
    </row>
    <row r="54" spans="1:12" x14ac:dyDescent="0.2">
      <c r="G54" s="5"/>
      <c r="H54" s="5"/>
      <c r="I54" s="5"/>
      <c r="J54" s="5"/>
      <c r="K54" s="5"/>
    </row>
    <row r="56" spans="1:12" x14ac:dyDescent="0.2">
      <c r="J56"/>
      <c r="K56"/>
      <c r="L56"/>
    </row>
    <row r="57" spans="1:12" x14ac:dyDescent="0.2">
      <c r="J57"/>
      <c r="K57"/>
      <c r="L57"/>
    </row>
    <row r="58" spans="1:12" x14ac:dyDescent="0.2">
      <c r="J58"/>
      <c r="K58"/>
      <c r="L58"/>
    </row>
    <row r="59" spans="1:12" x14ac:dyDescent="0.2">
      <c r="J59"/>
      <c r="K59"/>
      <c r="L59"/>
    </row>
    <row r="60" spans="1:12" x14ac:dyDescent="0.2">
      <c r="J60"/>
      <c r="K60"/>
      <c r="L60"/>
    </row>
  </sheetData>
  <mergeCells count="1">
    <mergeCell ref="C1:M1"/>
  </mergeCells>
  <printOptions horizontalCentered="1"/>
  <pageMargins left="0.5" right="0.5" top="0.5" bottom="0.5" header="0" footer="0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9"/>
  <sheetViews>
    <sheetView showGridLines="0" workbookViewId="0">
      <selection activeCell="C6" sqref="C6"/>
    </sheetView>
  </sheetViews>
  <sheetFormatPr defaultColWidth="8.85546875" defaultRowHeight="12.75" x14ac:dyDescent="0.2"/>
  <cols>
    <col min="1" max="7" width="8.28515625" style="75" customWidth="1"/>
    <col min="8" max="8" width="4.85546875" style="75" customWidth="1"/>
    <col min="9" max="14" width="8.28515625" style="75" customWidth="1"/>
    <col min="15" max="15" width="13.140625" style="75" customWidth="1"/>
    <col min="16" max="19" width="8.28515625" style="75" customWidth="1"/>
    <col min="20" max="16384" width="8.85546875" style="75"/>
  </cols>
  <sheetData>
    <row r="1" spans="1:15" ht="15.75" x14ac:dyDescent="0.25">
      <c r="C1" s="163" t="s">
        <v>11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x14ac:dyDescent="0.2">
      <c r="C2" s="51" t="str">
        <f>Table!A7</f>
        <v>Shell Exploration &amp; Production Company</v>
      </c>
      <c r="K2" s="48" t="str">
        <f>Table!L7</f>
        <v>Sample Number:</v>
      </c>
      <c r="O2" s="79" t="str">
        <f>Table!$P$7</f>
        <v>MC 28</v>
      </c>
    </row>
    <row r="3" spans="1:15" x14ac:dyDescent="0.2">
      <c r="C3" s="51" t="str">
        <f>Table!A8</f>
        <v>OCS-Y-2321 Burger J 001</v>
      </c>
      <c r="K3" s="48" t="str">
        <f>Table!L8</f>
        <v>Sample Depth, feet:</v>
      </c>
      <c r="O3" s="98">
        <f>Table!$P$8</f>
        <v>0</v>
      </c>
    </row>
    <row r="4" spans="1:15" x14ac:dyDescent="0.2">
      <c r="C4" s="51" t="str">
        <f>Table!A9</f>
        <v>Offshore</v>
      </c>
      <c r="K4" s="48" t="str">
        <f>Table!L9</f>
        <v>Permeability to Air (calc), mD:</v>
      </c>
      <c r="M4" s="96"/>
      <c r="N4" s="96"/>
      <c r="O4" s="77">
        <f>Table!$P$9</f>
        <v>3.0969943395212023</v>
      </c>
    </row>
    <row r="5" spans="1:15" x14ac:dyDescent="0.2">
      <c r="C5" s="51" t="str">
        <f>Table!A10</f>
        <v>HH-77445</v>
      </c>
      <c r="D5" s="60"/>
      <c r="E5" s="60"/>
      <c r="F5" s="77"/>
      <c r="G5" s="60"/>
      <c r="K5" s="48" t="str">
        <f>Table!L10</f>
        <v>Porosity, fraction:</v>
      </c>
      <c r="M5" s="96"/>
      <c r="N5" s="96"/>
      <c r="O5" s="69">
        <f>Table!$P$10</f>
        <v>0.20436240159403174</v>
      </c>
    </row>
    <row r="6" spans="1:15" x14ac:dyDescent="0.2">
      <c r="A6" s="96"/>
      <c r="C6" s="172" t="s">
        <v>96</v>
      </c>
      <c r="D6" s="116"/>
      <c r="E6" s="116"/>
      <c r="F6" s="116"/>
      <c r="G6" s="96"/>
      <c r="K6" s="48" t="str">
        <f>Table!L11</f>
        <v>Grain Density, grams/cc:</v>
      </c>
      <c r="M6" s="116"/>
      <c r="N6" s="116"/>
      <c r="O6" s="77">
        <f>Table!$P$11</f>
        <v>2.680143401188364</v>
      </c>
    </row>
    <row r="7" spans="1:15" x14ac:dyDescent="0.2">
      <c r="B7" s="51"/>
      <c r="D7" s="96"/>
      <c r="E7" s="96"/>
      <c r="I7" s="48"/>
      <c r="K7" s="116"/>
      <c r="L7" s="66"/>
      <c r="M7" s="84"/>
    </row>
    <row r="8" spans="1:15" x14ac:dyDescent="0.2">
      <c r="B8" s="96"/>
      <c r="C8" s="96"/>
      <c r="D8" s="96"/>
      <c r="E8" s="96"/>
      <c r="F8" s="96"/>
    </row>
    <row r="9" spans="1:15" x14ac:dyDescent="0.2">
      <c r="B9" s="96"/>
      <c r="C9" s="96"/>
      <c r="D9" s="96"/>
      <c r="E9" s="96"/>
      <c r="F9" s="96"/>
      <c r="K9" s="116"/>
      <c r="L9" s="66"/>
    </row>
    <row r="10" spans="1:15" x14ac:dyDescent="0.2">
      <c r="B10" s="96"/>
      <c r="C10" s="96"/>
      <c r="D10" s="116"/>
      <c r="E10" s="96"/>
      <c r="F10" s="96"/>
      <c r="K10" s="116"/>
      <c r="L10" s="66"/>
    </row>
    <row r="11" spans="1:15" x14ac:dyDescent="0.2">
      <c r="B11" s="96"/>
      <c r="C11" s="96"/>
      <c r="D11" s="116"/>
      <c r="E11" s="96"/>
      <c r="F11" s="96"/>
      <c r="G11" s="48"/>
      <c r="H11" s="96"/>
      <c r="I11" s="96"/>
      <c r="J11" s="69"/>
      <c r="K11" s="116"/>
      <c r="L11" s="66"/>
    </row>
    <row r="12" spans="1:15" x14ac:dyDescent="0.2">
      <c r="A12" s="51"/>
      <c r="B12" s="96"/>
      <c r="C12" s="96"/>
      <c r="D12" s="96"/>
      <c r="E12" s="96"/>
      <c r="F12" s="96"/>
      <c r="G12" s="96"/>
      <c r="H12" s="96"/>
      <c r="I12" s="26"/>
      <c r="J12" s="116"/>
      <c r="K12" s="116"/>
      <c r="L12" s="66"/>
    </row>
    <row r="13" spans="1:15" x14ac:dyDescent="0.2">
      <c r="A13" s="133"/>
      <c r="B13" s="133"/>
      <c r="C13" s="133"/>
      <c r="D13" s="133"/>
      <c r="E13" s="133"/>
      <c r="F13" s="119"/>
      <c r="G13" s="119"/>
      <c r="H13" s="119"/>
      <c r="I13" s="119"/>
      <c r="J13" s="119"/>
      <c r="K13" s="116"/>
      <c r="L13" s="66"/>
    </row>
    <row r="14" spans="1:15" x14ac:dyDescent="0.2">
      <c r="A14" s="133"/>
      <c r="B14" s="133"/>
      <c r="C14" s="133"/>
      <c r="D14" s="133"/>
      <c r="E14" s="133"/>
      <c r="F14" s="133"/>
      <c r="G14" s="133"/>
      <c r="H14" s="133"/>
      <c r="I14" s="119"/>
      <c r="J14" s="119"/>
      <c r="K14" s="96"/>
      <c r="L14" s="66"/>
    </row>
    <row r="15" spans="1:15" x14ac:dyDescent="0.2">
      <c r="A15" s="133"/>
      <c r="B15" s="133"/>
      <c r="C15" s="133"/>
      <c r="D15" s="133"/>
      <c r="E15" s="133"/>
      <c r="F15" s="133"/>
      <c r="G15" s="133"/>
      <c r="H15" s="133"/>
      <c r="I15" s="119"/>
      <c r="J15" s="119"/>
      <c r="K15" s="96"/>
      <c r="L15" s="66"/>
    </row>
    <row r="16" spans="1:1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96"/>
      <c r="L16" s="2"/>
    </row>
    <row r="17" spans="1:12" x14ac:dyDescent="0.2">
      <c r="A17" s="76"/>
      <c r="B17" s="32"/>
      <c r="C17" s="32"/>
      <c r="D17" s="28"/>
      <c r="E17" s="65"/>
      <c r="F17" s="154"/>
      <c r="G17" s="154"/>
      <c r="H17" s="154"/>
      <c r="I17" s="154"/>
      <c r="J17" s="154"/>
      <c r="K17" s="96"/>
      <c r="L17" s="2"/>
    </row>
    <row r="18" spans="1:12" x14ac:dyDescent="0.2">
      <c r="A18" s="106"/>
      <c r="B18" s="32"/>
      <c r="C18" s="32"/>
      <c r="D18" s="28"/>
      <c r="E18" s="65"/>
      <c r="F18" s="154"/>
      <c r="G18" s="154"/>
      <c r="H18" s="154"/>
      <c r="I18" s="154"/>
      <c r="J18" s="154"/>
      <c r="K18" s="96"/>
      <c r="L18" s="2"/>
    </row>
    <row r="19" spans="1:12" x14ac:dyDescent="0.2">
      <c r="A19" s="106"/>
      <c r="B19" s="32"/>
      <c r="C19" s="32"/>
      <c r="D19" s="28"/>
      <c r="E19" s="65"/>
      <c r="F19" s="154"/>
      <c r="G19" s="154"/>
      <c r="H19" s="154"/>
      <c r="I19" s="154"/>
      <c r="J19" s="154"/>
      <c r="K19" s="96"/>
      <c r="L19" s="42"/>
    </row>
    <row r="20" spans="1:12" x14ac:dyDescent="0.2">
      <c r="A20" s="106"/>
      <c r="B20" s="32"/>
      <c r="C20" s="32"/>
      <c r="D20" s="28"/>
      <c r="E20" s="65"/>
      <c r="F20" s="154"/>
      <c r="G20" s="154"/>
      <c r="H20" s="154"/>
      <c r="I20" s="154"/>
      <c r="J20" s="154"/>
      <c r="K20" s="96"/>
      <c r="L20" s="49"/>
    </row>
    <row r="21" spans="1:12" x14ac:dyDescent="0.2">
      <c r="A21" s="106"/>
      <c r="B21" s="32"/>
      <c r="C21" s="32"/>
      <c r="D21" s="28"/>
      <c r="E21" s="65"/>
      <c r="F21" s="154"/>
      <c r="G21" s="154"/>
      <c r="H21" s="154"/>
      <c r="I21" s="154"/>
      <c r="J21" s="154"/>
      <c r="K21" s="96"/>
      <c r="L21" s="49"/>
    </row>
    <row r="22" spans="1:12" x14ac:dyDescent="0.2">
      <c r="A22" s="106"/>
      <c r="B22" s="32"/>
      <c r="C22" s="32"/>
      <c r="D22" s="28"/>
      <c r="E22" s="65"/>
      <c r="F22" s="154"/>
      <c r="G22" s="154"/>
      <c r="H22" s="154"/>
      <c r="I22" s="154"/>
      <c r="J22" s="154"/>
      <c r="K22" s="96"/>
      <c r="L22" s="49"/>
    </row>
    <row r="23" spans="1:12" x14ac:dyDescent="0.2">
      <c r="A23" s="149"/>
      <c r="B23" s="32"/>
      <c r="C23" s="32"/>
      <c r="D23" s="28"/>
      <c r="E23" s="65"/>
      <c r="F23" s="154"/>
      <c r="G23" s="154"/>
      <c r="H23" s="154"/>
      <c r="I23" s="154"/>
      <c r="J23" s="154"/>
      <c r="K23" s="96"/>
      <c r="L23" s="49"/>
    </row>
    <row r="24" spans="1:12" x14ac:dyDescent="0.2">
      <c r="A24" s="149"/>
      <c r="B24" s="32"/>
      <c r="C24" s="32"/>
      <c r="D24" s="28"/>
      <c r="E24" s="65"/>
      <c r="F24" s="154"/>
      <c r="G24" s="154"/>
      <c r="H24" s="154"/>
      <c r="I24" s="154"/>
      <c r="J24" s="154"/>
      <c r="K24" s="96"/>
      <c r="L24" s="49"/>
    </row>
    <row r="25" spans="1:12" x14ac:dyDescent="0.2">
      <c r="A25" s="149"/>
      <c r="B25" s="32"/>
      <c r="C25" s="32"/>
      <c r="D25" s="28"/>
      <c r="E25" s="65"/>
      <c r="F25" s="154"/>
      <c r="G25" s="154"/>
      <c r="H25" s="154"/>
      <c r="I25" s="154"/>
      <c r="J25" s="154"/>
      <c r="K25" s="96"/>
      <c r="L25" s="49"/>
    </row>
    <row r="26" spans="1:12" x14ac:dyDescent="0.2">
      <c r="A26" s="149"/>
      <c r="B26" s="32"/>
      <c r="C26" s="32"/>
      <c r="D26" s="28"/>
      <c r="E26" s="65"/>
      <c r="F26" s="154"/>
      <c r="G26" s="154"/>
      <c r="H26" s="154"/>
      <c r="I26" s="154"/>
      <c r="J26" s="154"/>
      <c r="K26" s="96"/>
      <c r="L26" s="49"/>
    </row>
    <row r="27" spans="1:12" x14ac:dyDescent="0.2">
      <c r="A27" s="149"/>
      <c r="B27" s="32"/>
      <c r="C27" s="32"/>
      <c r="D27" s="28"/>
      <c r="E27" s="65"/>
      <c r="F27" s="154"/>
      <c r="G27" s="154"/>
      <c r="H27" s="154"/>
      <c r="I27" s="154"/>
      <c r="J27" s="154"/>
      <c r="K27" s="96"/>
      <c r="L27" s="49"/>
    </row>
    <row r="28" spans="1:12" x14ac:dyDescent="0.2">
      <c r="A28" s="81"/>
      <c r="B28" s="32"/>
      <c r="C28" s="32"/>
      <c r="D28" s="28"/>
      <c r="E28" s="65"/>
      <c r="F28" s="154"/>
      <c r="G28" s="154"/>
      <c r="H28" s="154"/>
      <c r="I28" s="154"/>
      <c r="J28" s="154"/>
      <c r="K28" s="96"/>
      <c r="L28" s="49"/>
    </row>
    <row r="29" spans="1:12" x14ac:dyDescent="0.2">
      <c r="A29" s="81"/>
      <c r="B29" s="32"/>
      <c r="C29" s="32"/>
      <c r="D29" s="28"/>
      <c r="E29" s="65"/>
      <c r="F29" s="154"/>
      <c r="G29" s="154"/>
      <c r="H29" s="154"/>
      <c r="I29" s="154"/>
      <c r="J29" s="154"/>
      <c r="K29" s="96"/>
      <c r="L29" s="49"/>
    </row>
    <row r="30" spans="1:12" x14ac:dyDescent="0.2">
      <c r="A30" s="81"/>
      <c r="B30" s="32"/>
      <c r="C30" s="32"/>
      <c r="D30" s="28"/>
      <c r="E30" s="65"/>
      <c r="F30" s="154"/>
      <c r="G30" s="154"/>
      <c r="H30" s="154"/>
      <c r="I30" s="154"/>
      <c r="J30" s="154"/>
      <c r="K30" s="96"/>
      <c r="L30" s="49"/>
    </row>
    <row r="31" spans="1:12" x14ac:dyDescent="0.2">
      <c r="A31" s="81"/>
      <c r="B31" s="32"/>
      <c r="C31" s="32"/>
      <c r="D31" s="28"/>
      <c r="E31" s="65"/>
      <c r="F31" s="154"/>
      <c r="G31" s="154"/>
      <c r="H31" s="154"/>
      <c r="I31" s="154"/>
      <c r="J31" s="154"/>
      <c r="K31" s="96"/>
      <c r="L31" s="49"/>
    </row>
    <row r="32" spans="1:12" x14ac:dyDescent="0.2">
      <c r="A32" s="81"/>
      <c r="B32" s="32"/>
      <c r="C32" s="32"/>
      <c r="D32" s="28"/>
      <c r="E32" s="65"/>
      <c r="F32" s="154"/>
      <c r="G32" s="154"/>
      <c r="H32" s="154"/>
      <c r="I32" s="154"/>
      <c r="J32" s="154"/>
      <c r="K32" s="96"/>
      <c r="L32" s="49"/>
    </row>
    <row r="33" spans="1:13" x14ac:dyDescent="0.2">
      <c r="A33" s="142"/>
      <c r="B33" s="32"/>
      <c r="C33" s="32"/>
      <c r="D33" s="28"/>
      <c r="E33" s="65"/>
      <c r="F33" s="154"/>
      <c r="G33" s="154"/>
      <c r="H33" s="154"/>
      <c r="I33" s="154"/>
      <c r="J33" s="154"/>
      <c r="K33" s="96"/>
      <c r="L33" s="49"/>
    </row>
    <row r="34" spans="1:13" x14ac:dyDescent="0.2">
      <c r="A34" s="142"/>
      <c r="B34" s="32"/>
      <c r="C34" s="32"/>
      <c r="D34" s="28"/>
      <c r="E34" s="65"/>
      <c r="F34" s="154"/>
      <c r="G34" s="154"/>
      <c r="H34" s="154"/>
      <c r="I34" s="154"/>
      <c r="J34" s="154"/>
      <c r="K34" s="96"/>
      <c r="L34" s="49"/>
    </row>
    <row r="35" spans="1:13" x14ac:dyDescent="0.2">
      <c r="A35" s="142"/>
      <c r="B35" s="32"/>
      <c r="C35" s="32"/>
      <c r="D35" s="28"/>
      <c r="E35" s="65"/>
      <c r="F35" s="154"/>
      <c r="G35" s="154"/>
      <c r="H35" s="154"/>
      <c r="I35" s="154"/>
      <c r="J35" s="154"/>
      <c r="K35" s="96"/>
      <c r="L35" s="49"/>
    </row>
    <row r="36" spans="1:13" x14ac:dyDescent="0.2">
      <c r="A36" s="142"/>
      <c r="B36" s="32"/>
      <c r="C36" s="32"/>
      <c r="D36" s="28"/>
      <c r="E36" s="65"/>
      <c r="F36" s="154"/>
      <c r="G36" s="154"/>
      <c r="H36" s="154"/>
      <c r="I36" s="154"/>
      <c r="J36" s="154"/>
      <c r="K36" s="96"/>
      <c r="L36" s="49"/>
    </row>
    <row r="37" spans="1:13" x14ac:dyDescent="0.2">
      <c r="A37" s="142"/>
      <c r="B37" s="32"/>
      <c r="C37" s="32"/>
      <c r="D37" s="28"/>
      <c r="E37" s="65"/>
      <c r="F37" s="154"/>
      <c r="G37" s="154"/>
      <c r="H37" s="154"/>
      <c r="I37" s="154"/>
      <c r="J37" s="154"/>
      <c r="K37"/>
      <c r="L37"/>
      <c r="M37"/>
    </row>
    <row r="38" spans="1:13" x14ac:dyDescent="0.2">
      <c r="A38" s="142"/>
      <c r="B38" s="32"/>
      <c r="C38" s="32"/>
      <c r="D38" s="28"/>
      <c r="E38" s="65"/>
      <c r="F38" s="154"/>
      <c r="G38" s="154"/>
      <c r="H38" s="154"/>
      <c r="I38" s="154"/>
      <c r="J38" s="154"/>
      <c r="K38"/>
      <c r="L38"/>
      <c r="M38"/>
    </row>
    <row r="39" spans="1:13" x14ac:dyDescent="0.2">
      <c r="A39" s="142"/>
      <c r="B39" s="32"/>
      <c r="C39" s="32"/>
      <c r="D39" s="28"/>
      <c r="E39" s="65"/>
      <c r="F39" s="154"/>
      <c r="G39" s="154"/>
      <c r="H39" s="154"/>
      <c r="I39" s="154"/>
      <c r="J39" s="154"/>
      <c r="K39"/>
      <c r="L39"/>
      <c r="M39"/>
    </row>
    <row r="40" spans="1:13" x14ac:dyDescent="0.2">
      <c r="A40" s="142"/>
      <c r="B40" s="32"/>
      <c r="C40" s="32"/>
      <c r="D40" s="28"/>
      <c r="E40" s="65"/>
      <c r="F40" s="154"/>
      <c r="G40" s="154"/>
      <c r="H40" s="154"/>
      <c r="I40" s="154"/>
      <c r="J40" s="154"/>
      <c r="K40"/>
      <c r="L40"/>
      <c r="M40"/>
    </row>
    <row r="41" spans="1:13" x14ac:dyDescent="0.2">
      <c r="A41" s="142"/>
      <c r="B41" s="32"/>
      <c r="C41" s="32"/>
      <c r="D41" s="28"/>
      <c r="E41" s="65"/>
      <c r="F41" s="154"/>
      <c r="G41" s="154"/>
      <c r="H41" s="154"/>
      <c r="I41" s="154"/>
      <c r="J41" s="154"/>
      <c r="K41"/>
      <c r="L41"/>
      <c r="M41"/>
    </row>
    <row r="42" spans="1:13" x14ac:dyDescent="0.2">
      <c r="A42" s="142"/>
      <c r="B42" s="32"/>
      <c r="C42" s="32"/>
      <c r="D42" s="28"/>
      <c r="E42" s="65"/>
      <c r="F42" s="154"/>
      <c r="G42" s="154"/>
      <c r="H42" s="154"/>
      <c r="I42" s="154"/>
      <c r="J42" s="154"/>
      <c r="K42" s="96"/>
      <c r="L42" s="49"/>
    </row>
    <row r="43" spans="1:1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3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3" x14ac:dyDescent="0.2">
      <c r="A47" s="5"/>
      <c r="B47" s="5"/>
      <c r="C47" s="5"/>
      <c r="D47" s="5"/>
      <c r="E47" s="5"/>
      <c r="F47" s="5"/>
      <c r="G47" s="5"/>
    </row>
    <row r="48" spans="1:13" x14ac:dyDescent="0.2">
      <c r="A48" s="5"/>
      <c r="B48" s="5"/>
      <c r="C48" s="5"/>
      <c r="D48" s="5"/>
      <c r="E48" s="5"/>
      <c r="F48" s="5"/>
      <c r="G48" s="5"/>
    </row>
    <row r="55" spans="10:12" x14ac:dyDescent="0.2">
      <c r="J55"/>
      <c r="K55"/>
      <c r="L55"/>
    </row>
    <row r="56" spans="10:12" x14ac:dyDescent="0.2">
      <c r="J56"/>
      <c r="K56"/>
      <c r="L56"/>
    </row>
    <row r="57" spans="10:12" x14ac:dyDescent="0.2">
      <c r="J57"/>
      <c r="K57"/>
      <c r="L57"/>
    </row>
    <row r="58" spans="10:12" x14ac:dyDescent="0.2">
      <c r="J58"/>
      <c r="K58"/>
      <c r="L58"/>
    </row>
    <row r="59" spans="10:12" x14ac:dyDescent="0.2">
      <c r="J59"/>
      <c r="K59"/>
      <c r="L59"/>
    </row>
  </sheetData>
  <mergeCells count="1">
    <mergeCell ref="C1:M1"/>
  </mergeCells>
  <printOptions horizontalCentered="1"/>
  <pageMargins left="0.5" right="0.5" top="0.5" bottom="0.5" header="0" footer="0"/>
  <pageSetup scale="7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6"/>
  <dimension ref="A1:AV190"/>
  <sheetViews>
    <sheetView showGridLines="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11" sqref="A11"/>
    </sheetView>
  </sheetViews>
  <sheetFormatPr defaultColWidth="8.85546875" defaultRowHeight="12.75" x14ac:dyDescent="0.2"/>
  <cols>
    <col min="1" max="2" width="8.85546875" style="75"/>
    <col min="3" max="3" width="11.140625" style="75" customWidth="1"/>
    <col min="4" max="4" width="16.28515625" style="75" customWidth="1"/>
    <col min="5" max="8" width="10.85546875" style="75" customWidth="1"/>
    <col min="9" max="9" width="11.140625" style="75" customWidth="1"/>
    <col min="10" max="10" width="11.85546875" style="75" customWidth="1"/>
    <col min="11" max="11" width="9.85546875" style="75" bestFit="1" customWidth="1"/>
    <col min="12" max="12" width="10.5703125" style="75" customWidth="1"/>
    <col min="13" max="14" width="10.5703125" style="75" bestFit="1" customWidth="1"/>
    <col min="15" max="15" width="8.85546875" style="75" customWidth="1"/>
    <col min="16" max="16" width="10.5703125" style="75" bestFit="1" customWidth="1"/>
    <col min="17" max="17" width="9.5703125" style="75" customWidth="1"/>
    <col min="18" max="18" width="8.85546875" style="75" customWidth="1"/>
    <col min="19" max="19" width="10.85546875" style="75" customWidth="1"/>
    <col min="20" max="20" width="11.140625" style="75" customWidth="1"/>
    <col min="21" max="21" width="9.28515625" style="75" customWidth="1"/>
    <col min="22" max="22" width="10.7109375" style="75" customWidth="1"/>
    <col min="23" max="23" width="10.5703125" style="75" customWidth="1"/>
    <col min="24" max="24" width="11" style="75" customWidth="1"/>
    <col min="25" max="25" width="9.140625"/>
    <col min="26" max="26" width="13" style="75" customWidth="1"/>
    <col min="27" max="28" width="8.85546875" style="75"/>
    <col min="29" max="29" width="12.140625" style="75" bestFit="1" customWidth="1"/>
    <col min="30" max="39" width="8.85546875" style="75"/>
    <col min="40" max="40" width="15.85546875" style="75" customWidth="1"/>
    <col min="41" max="43" width="8.85546875" style="75"/>
    <col min="44" max="48" width="8.85546875" style="5"/>
    <col min="49" max="16384" width="8.85546875" style="75"/>
  </cols>
  <sheetData>
    <row r="1" spans="1:48" x14ac:dyDescent="0.2">
      <c r="P1" s="70"/>
      <c r="Q1" s="70"/>
      <c r="Z1" s="110" t="s">
        <v>50</v>
      </c>
      <c r="AA1" s="47"/>
      <c r="AB1" s="47"/>
      <c r="AC1" s="55"/>
      <c r="AD1" s="55"/>
    </row>
    <row r="2" spans="1:48" x14ac:dyDescent="0.2">
      <c r="Z2" s="68"/>
      <c r="AA2" s="16"/>
      <c r="AB2" s="30" t="s">
        <v>66</v>
      </c>
      <c r="AC2" s="30" t="s">
        <v>51</v>
      </c>
      <c r="AD2" s="45" t="s">
        <v>0</v>
      </c>
      <c r="AE2" s="17" t="s">
        <v>28</v>
      </c>
      <c r="AJ2" s="75">
        <v>75.215000000000003</v>
      </c>
    </row>
    <row r="3" spans="1:48" x14ac:dyDescent="0.2">
      <c r="P3" s="156"/>
      <c r="Q3" s="156"/>
      <c r="Z3" s="19" t="s">
        <v>82</v>
      </c>
      <c r="AA3" s="42"/>
      <c r="AB3" s="97">
        <v>140</v>
      </c>
      <c r="AC3" s="2"/>
      <c r="AD3" s="35"/>
      <c r="AE3" s="90"/>
      <c r="AJ3" s="75">
        <v>13.5512</v>
      </c>
    </row>
    <row r="4" spans="1:48" x14ac:dyDescent="0.2">
      <c r="Z4" s="19" t="s">
        <v>21</v>
      </c>
      <c r="AA4" s="42"/>
      <c r="AB4" s="97">
        <v>485</v>
      </c>
      <c r="AC4" s="2"/>
      <c r="AD4" s="35"/>
      <c r="AE4" s="90"/>
      <c r="AJ4" s="75">
        <v>244.50899999999999</v>
      </c>
      <c r="AN4" s="169" t="s">
        <v>30</v>
      </c>
      <c r="AO4" s="170"/>
      <c r="AP4" s="171"/>
      <c r="AR4" s="168"/>
      <c r="AS4" s="168"/>
      <c r="AT4" s="168"/>
    </row>
    <row r="5" spans="1:48" ht="15.75" x14ac:dyDescent="0.25">
      <c r="A5" s="163" t="s">
        <v>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47"/>
      <c r="R5" s="116"/>
      <c r="S5" s="116"/>
      <c r="T5" s="116"/>
      <c r="U5" s="116"/>
      <c r="V5" s="116"/>
      <c r="W5" s="116"/>
      <c r="X5" s="116"/>
      <c r="Z5" s="19" t="s">
        <v>31</v>
      </c>
      <c r="AA5" s="42"/>
      <c r="AB5" s="2"/>
      <c r="AC5" s="123">
        <v>0</v>
      </c>
      <c r="AD5" s="123">
        <v>0</v>
      </c>
      <c r="AE5" s="92">
        <v>30</v>
      </c>
      <c r="AJ5" s="75">
        <v>17.761099999999999</v>
      </c>
      <c r="AN5" s="129" t="s">
        <v>44</v>
      </c>
      <c r="AO5" s="129" t="s">
        <v>33</v>
      </c>
      <c r="AP5" s="129" t="s">
        <v>55</v>
      </c>
      <c r="AR5" s="82"/>
      <c r="AS5" s="82"/>
      <c r="AT5" s="82"/>
    </row>
    <row r="6" spans="1:48" x14ac:dyDescent="0.2">
      <c r="A6" s="96"/>
      <c r="B6" s="116"/>
      <c r="C6" s="116"/>
      <c r="D6" s="96"/>
      <c r="E6" s="96"/>
      <c r="F6" s="96"/>
      <c r="G6" s="96"/>
      <c r="H6" s="96"/>
      <c r="I6" s="96"/>
      <c r="J6" s="96"/>
      <c r="K6" s="116"/>
      <c r="L6" s="116"/>
      <c r="M6" s="116"/>
      <c r="N6" s="96"/>
      <c r="O6" s="116"/>
      <c r="P6" s="116"/>
      <c r="Q6" s="116"/>
      <c r="R6" s="116"/>
      <c r="S6" s="116"/>
      <c r="T6" s="116"/>
      <c r="U6" s="116"/>
      <c r="V6" s="116"/>
      <c r="W6" s="116"/>
      <c r="X6" s="116"/>
      <c r="Z6" s="19" t="s">
        <v>29</v>
      </c>
      <c r="AA6" s="42"/>
      <c r="AB6" s="2"/>
      <c r="AC6" s="158">
        <v>70</v>
      </c>
      <c r="AD6" s="97">
        <v>24</v>
      </c>
      <c r="AE6" s="24">
        <v>35</v>
      </c>
      <c r="AN6" s="64" t="s">
        <v>46</v>
      </c>
      <c r="AO6" s="64" t="s">
        <v>25</v>
      </c>
      <c r="AP6" s="64" t="s">
        <v>25</v>
      </c>
      <c r="AR6" s="82"/>
      <c r="AS6" s="82"/>
      <c r="AT6" s="82"/>
    </row>
    <row r="7" spans="1:48" ht="12.4" customHeight="1" x14ac:dyDescent="0.2">
      <c r="A7" s="105" t="s">
        <v>91</v>
      </c>
      <c r="B7" s="96"/>
      <c r="C7" s="96"/>
      <c r="D7" s="116"/>
      <c r="E7" s="116"/>
      <c r="F7" s="116"/>
      <c r="G7" s="116"/>
      <c r="H7" s="116"/>
      <c r="I7" s="116"/>
      <c r="J7" s="116"/>
      <c r="K7" s="96"/>
      <c r="L7" s="75" t="s">
        <v>40</v>
      </c>
      <c r="P7" s="79" t="s">
        <v>24</v>
      </c>
      <c r="Q7" s="79"/>
      <c r="R7" s="116"/>
      <c r="S7" s="116"/>
      <c r="T7" s="116"/>
      <c r="U7" s="116"/>
      <c r="V7" s="116"/>
      <c r="W7" s="116"/>
      <c r="X7" s="116"/>
      <c r="Z7" s="14" t="s">
        <v>23</v>
      </c>
      <c r="AA7" s="27"/>
      <c r="AB7" s="146"/>
      <c r="AC7" s="158">
        <v>0</v>
      </c>
      <c r="AD7" s="132"/>
      <c r="AE7" s="24">
        <v>30</v>
      </c>
      <c r="AN7" s="43" t="s">
        <v>81</v>
      </c>
      <c r="AO7" s="38">
        <v>1</v>
      </c>
      <c r="AP7" s="38">
        <f t="shared" ref="AP7:AP27" si="0">AO7-AO8</f>
        <v>0</v>
      </c>
      <c r="AR7" s="130" t="s">
        <v>81</v>
      </c>
      <c r="AS7" s="124"/>
      <c r="AT7" s="124"/>
      <c r="AU7" s="88"/>
      <c r="AV7" s="88"/>
    </row>
    <row r="8" spans="1:48" ht="12.4" customHeight="1" x14ac:dyDescent="0.2">
      <c r="A8" s="105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75" t="s">
        <v>92</v>
      </c>
      <c r="P8" s="98">
        <v>0</v>
      </c>
      <c r="Q8" s="125"/>
      <c r="R8" s="116"/>
      <c r="S8" s="116"/>
      <c r="T8" s="116"/>
      <c r="U8" s="116"/>
      <c r="V8" s="116"/>
      <c r="W8" s="116"/>
      <c r="X8" s="116"/>
      <c r="Z8" s="23" t="s">
        <v>80</v>
      </c>
      <c r="AA8" s="157"/>
      <c r="AB8" s="100"/>
      <c r="AC8" s="113">
        <v>50</v>
      </c>
      <c r="AD8" s="162"/>
      <c r="AE8" s="114">
        <v>25</v>
      </c>
      <c r="AN8" s="159">
        <f>E135</f>
        <v>1.9939289238604732E-3</v>
      </c>
      <c r="AO8" s="38">
        <f>B135</f>
        <v>1</v>
      </c>
      <c r="AP8" s="38">
        <f t="shared" si="0"/>
        <v>3.8941572112616285E-4</v>
      </c>
      <c r="AR8" s="71">
        <v>1.8387307309880479E-3</v>
      </c>
      <c r="AS8" s="124"/>
      <c r="AT8" s="124"/>
      <c r="AU8" s="85"/>
      <c r="AV8" s="93"/>
    </row>
    <row r="9" spans="1:48" ht="12.4" customHeight="1" x14ac:dyDescent="0.2">
      <c r="A9" s="51" t="s">
        <v>93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48" t="s">
        <v>74</v>
      </c>
      <c r="N9" s="96"/>
      <c r="O9" s="96"/>
      <c r="P9" s="98">
        <f>MAX(V18:V136)</f>
        <v>3.0969943395212023</v>
      </c>
      <c r="Q9" s="127"/>
      <c r="R9" s="116"/>
      <c r="S9" s="116"/>
      <c r="T9" s="116"/>
      <c r="U9" s="116"/>
      <c r="V9" s="116"/>
      <c r="W9" s="116"/>
      <c r="X9" s="116"/>
      <c r="Z9" s="29" t="s">
        <v>10</v>
      </c>
      <c r="AA9" s="27"/>
      <c r="AB9" s="27"/>
      <c r="AC9" s="87">
        <f>ABS($AC$6*COS($AC$5*PI()/180))</f>
        <v>70</v>
      </c>
      <c r="AD9" s="87">
        <f>ABS($AD$6*COS($AD$5*PI()/180))</f>
        <v>24</v>
      </c>
      <c r="AE9" s="136">
        <f>ABS($AE$6*COS($AE$5*PI()/180))</f>
        <v>30.310889132455355</v>
      </c>
      <c r="AN9" s="159">
        <f>E133</f>
        <v>2.3853633097287281E-3</v>
      </c>
      <c r="AO9" s="38">
        <f>B133</f>
        <v>0.99961058427887384</v>
      </c>
      <c r="AP9" s="38">
        <f t="shared" si="0"/>
        <v>1.29201434805295E-2</v>
      </c>
      <c r="AR9" s="71">
        <v>2.3796891258599209E-3</v>
      </c>
      <c r="AS9" s="124"/>
      <c r="AT9" s="124"/>
      <c r="AU9" s="85"/>
      <c r="AV9" s="93"/>
    </row>
    <row r="10" spans="1:48" ht="12.4" customHeight="1" x14ac:dyDescent="0.2">
      <c r="A10" s="73" t="s">
        <v>94</v>
      </c>
      <c r="B10" s="96"/>
      <c r="C10" s="96"/>
      <c r="D10" s="116"/>
      <c r="E10" s="116"/>
      <c r="F10" s="116"/>
      <c r="G10" s="116"/>
      <c r="H10" s="116"/>
      <c r="I10" s="116"/>
      <c r="J10" s="116"/>
      <c r="K10" s="96"/>
      <c r="L10" s="48" t="s">
        <v>52</v>
      </c>
      <c r="N10" s="96"/>
      <c r="O10" s="96"/>
      <c r="P10" s="69">
        <f>'Raw Data'!M10</f>
        <v>0.20436240159403174</v>
      </c>
      <c r="Q10" s="69"/>
      <c r="R10" s="116"/>
      <c r="S10" s="116"/>
      <c r="T10" s="116"/>
      <c r="U10" s="116"/>
      <c r="V10" s="116"/>
      <c r="W10" s="116"/>
      <c r="X10" s="116"/>
      <c r="Z10" s="33" t="s">
        <v>60</v>
      </c>
      <c r="AA10" s="157"/>
      <c r="AB10" s="157"/>
      <c r="AC10" s="52">
        <f>ABS($AC$8*COS($AC$7*PI()/180))</f>
        <v>50</v>
      </c>
      <c r="AD10" s="100"/>
      <c r="AE10" s="10">
        <f>ABS($AE$8*COS($AE$7*PI()/180))</f>
        <v>21.650635094610969</v>
      </c>
      <c r="AN10" s="159">
        <f>E125</f>
        <v>4.8993403844647329E-3</v>
      </c>
      <c r="AO10" s="38">
        <f>$B125</f>
        <v>0.98669044079834434</v>
      </c>
      <c r="AP10" s="38">
        <f t="shared" si="0"/>
        <v>1.4445931650388544E-2</v>
      </c>
      <c r="AR10" s="71">
        <v>4.918869133300207E-3</v>
      </c>
      <c r="AS10" s="124"/>
      <c r="AT10" s="124"/>
      <c r="AU10" s="85"/>
      <c r="AV10" s="93"/>
    </row>
    <row r="11" spans="1:48" ht="12.4" customHeight="1" x14ac:dyDescent="0.2">
      <c r="A11" s="172" t="s">
        <v>96</v>
      </c>
      <c r="B11" s="96"/>
      <c r="C11" s="96"/>
      <c r="D11" s="116"/>
      <c r="E11" s="116"/>
      <c r="F11" s="116"/>
      <c r="G11" s="116"/>
      <c r="H11" s="116"/>
      <c r="I11" s="116"/>
      <c r="J11" s="116"/>
      <c r="K11" s="96"/>
      <c r="L11" s="75" t="s">
        <v>22</v>
      </c>
      <c r="P11" s="77">
        <f>'Raw Data'!M11</f>
        <v>2.680143401188364</v>
      </c>
      <c r="Q11" s="77"/>
      <c r="R11" s="116"/>
      <c r="V11" s="116"/>
      <c r="W11" s="116"/>
      <c r="X11" s="116"/>
      <c r="Z11" s="96"/>
      <c r="AA11" s="34" t="s">
        <v>47</v>
      </c>
      <c r="AB11" s="135"/>
      <c r="AC11" s="135"/>
      <c r="AD11" s="59"/>
      <c r="AN11" s="159">
        <f>E120</f>
        <v>7.6415029323700038E-3</v>
      </c>
      <c r="AO11" s="38">
        <f>$B120</f>
        <v>0.97224450914795579</v>
      </c>
      <c r="AP11" s="38">
        <f t="shared" si="0"/>
        <v>1.4151829100374491E-2</v>
      </c>
      <c r="AR11" s="71">
        <v>7.6659819593601552E-3</v>
      </c>
      <c r="AS11" s="124"/>
      <c r="AT11" s="124"/>
      <c r="AU11" s="85"/>
      <c r="AV11" s="93"/>
    </row>
    <row r="12" spans="1:48" ht="12.4" customHeight="1" x14ac:dyDescent="0.2">
      <c r="B12" s="96"/>
      <c r="C12" s="96"/>
      <c r="D12" s="107"/>
      <c r="E12" s="96"/>
      <c r="F12" s="96"/>
      <c r="G12" s="96"/>
      <c r="H12" s="96"/>
      <c r="I12" s="96"/>
      <c r="J12" s="96"/>
      <c r="K12" s="96"/>
      <c r="L12" s="96"/>
      <c r="M12" s="48"/>
      <c r="N12" s="96"/>
      <c r="O12" s="96"/>
      <c r="P12" s="84"/>
      <c r="Q12" s="84"/>
      <c r="R12" s="116"/>
      <c r="S12" s="116"/>
      <c r="T12" s="116"/>
      <c r="U12" s="116"/>
      <c r="V12" s="116"/>
      <c r="W12" s="116"/>
      <c r="X12" s="116"/>
      <c r="Z12" s="96"/>
      <c r="AA12" s="86" t="s">
        <v>71</v>
      </c>
      <c r="AB12" s="16"/>
      <c r="AC12" s="120">
        <v>0.433</v>
      </c>
      <c r="AD12" s="116"/>
      <c r="AN12" s="38">
        <f>E117</f>
        <v>1.0026313947717814E-2</v>
      </c>
      <c r="AO12" s="38">
        <f>$B117</f>
        <v>0.9580926800475813</v>
      </c>
      <c r="AP12" s="38">
        <f t="shared" si="0"/>
        <v>7.8925836110207315E-2</v>
      </c>
      <c r="AR12" s="124">
        <v>1.0017670706649362E-2</v>
      </c>
      <c r="AS12" s="124"/>
      <c r="AT12" s="124"/>
      <c r="AU12" s="85"/>
      <c r="AV12" s="93"/>
    </row>
    <row r="13" spans="1:48" ht="12.4" customHeight="1" x14ac:dyDescent="0.2">
      <c r="Z13" s="96"/>
      <c r="AA13" s="14" t="s">
        <v>14</v>
      </c>
      <c r="AB13" s="27"/>
      <c r="AC13" s="112">
        <v>0.34599999999999997</v>
      </c>
      <c r="AD13" s="96"/>
      <c r="AN13" s="38">
        <f>E107</f>
        <v>2.4627275725768883E-2</v>
      </c>
      <c r="AO13" s="38">
        <f>$B107</f>
        <v>0.87916684393737399</v>
      </c>
      <c r="AP13" s="38">
        <f t="shared" si="0"/>
        <v>9.9032561595310931E-2</v>
      </c>
      <c r="AR13" s="124">
        <v>2.4302503920103202E-2</v>
      </c>
      <c r="AS13" s="124"/>
      <c r="AT13" s="124"/>
      <c r="AU13" s="85"/>
      <c r="AV13" s="93"/>
    </row>
    <row r="14" spans="1:48" ht="12.4" customHeight="1" x14ac:dyDescent="0.2">
      <c r="A14" s="61" t="s">
        <v>84</v>
      </c>
      <c r="B14" s="61" t="s">
        <v>62</v>
      </c>
      <c r="C14" s="61" t="s">
        <v>45</v>
      </c>
      <c r="D14" s="72" t="s">
        <v>90</v>
      </c>
      <c r="E14" s="61" t="s">
        <v>88</v>
      </c>
      <c r="F14" s="61" t="s">
        <v>88</v>
      </c>
      <c r="G14" s="61" t="s">
        <v>13</v>
      </c>
      <c r="H14" s="61" t="s">
        <v>16</v>
      </c>
      <c r="I14" s="61" t="s">
        <v>67</v>
      </c>
      <c r="J14" s="61" t="s">
        <v>79</v>
      </c>
      <c r="K14" s="61"/>
      <c r="L14" s="9" t="s">
        <v>85</v>
      </c>
      <c r="M14" s="101"/>
      <c r="N14" s="95"/>
      <c r="O14" s="9" t="s">
        <v>17</v>
      </c>
      <c r="P14" s="95"/>
      <c r="Q14" s="95" t="s">
        <v>7</v>
      </c>
      <c r="R14" s="61" t="s">
        <v>62</v>
      </c>
      <c r="S14" s="61" t="s">
        <v>37</v>
      </c>
      <c r="T14" s="61" t="s">
        <v>58</v>
      </c>
      <c r="U14" s="61"/>
      <c r="V14" s="61" t="s">
        <v>27</v>
      </c>
      <c r="W14" s="61" t="s">
        <v>86</v>
      </c>
      <c r="X14" s="61" t="s">
        <v>86</v>
      </c>
      <c r="Z14" s="96"/>
      <c r="AA14" s="23" t="s">
        <v>12</v>
      </c>
      <c r="AB14" s="157"/>
      <c r="AC14" s="153">
        <v>0.1</v>
      </c>
      <c r="AD14" s="96"/>
      <c r="AN14" s="38">
        <f>E99</f>
        <v>5.0653619873378901E-2</v>
      </c>
      <c r="AO14" s="38">
        <f>$B99</f>
        <v>0.78013428234206306</v>
      </c>
      <c r="AP14" s="38">
        <f t="shared" si="0"/>
        <v>5.9175718713106562E-2</v>
      </c>
      <c r="AR14" s="124">
        <v>4.9484801750667114E-2</v>
      </c>
      <c r="AS14" s="124"/>
      <c r="AT14" s="124"/>
      <c r="AU14" s="85"/>
      <c r="AV14" s="93"/>
    </row>
    <row r="15" spans="1:48" ht="12.4" customHeight="1" x14ac:dyDescent="0.2">
      <c r="A15" s="139" t="s">
        <v>77</v>
      </c>
      <c r="B15" s="139" t="s">
        <v>5</v>
      </c>
      <c r="C15" s="139" t="s">
        <v>5</v>
      </c>
      <c r="D15" s="148" t="s">
        <v>69</v>
      </c>
      <c r="E15" s="139" t="s">
        <v>78</v>
      </c>
      <c r="F15" s="139" t="s">
        <v>53</v>
      </c>
      <c r="G15" s="139" t="s">
        <v>32</v>
      </c>
      <c r="H15" s="139" t="s">
        <v>32</v>
      </c>
      <c r="I15" s="139" t="s">
        <v>75</v>
      </c>
      <c r="J15" s="139" t="s">
        <v>75</v>
      </c>
      <c r="K15" s="139" t="s">
        <v>87</v>
      </c>
      <c r="L15" s="61" t="s">
        <v>73</v>
      </c>
      <c r="M15" s="61" t="s">
        <v>4</v>
      </c>
      <c r="N15" s="61" t="s">
        <v>41</v>
      </c>
      <c r="O15" s="8" t="s">
        <v>1</v>
      </c>
      <c r="P15" s="91"/>
      <c r="Q15" s="91" t="s">
        <v>8</v>
      </c>
      <c r="R15" s="139" t="s">
        <v>33</v>
      </c>
      <c r="S15" s="139" t="s">
        <v>43</v>
      </c>
      <c r="T15" s="139" t="s">
        <v>86</v>
      </c>
      <c r="U15" s="139" t="s">
        <v>27</v>
      </c>
      <c r="V15" s="139" t="s">
        <v>86</v>
      </c>
      <c r="W15" s="139" t="s">
        <v>42</v>
      </c>
      <c r="X15" s="139" t="s">
        <v>42</v>
      </c>
      <c r="Z15" s="116"/>
      <c r="AN15" s="38">
        <f>E95</f>
        <v>7.2413208154138972E-2</v>
      </c>
      <c r="AO15" s="38">
        <f>$B95</f>
        <v>0.72095856362895649</v>
      </c>
      <c r="AP15" s="38">
        <f t="shared" si="0"/>
        <v>6.5476028164109135E-2</v>
      </c>
      <c r="AR15" s="124">
        <v>7.1632047862346573E-2</v>
      </c>
      <c r="AS15" s="124"/>
      <c r="AT15" s="124"/>
      <c r="AU15" s="85"/>
      <c r="AV15" s="93"/>
    </row>
    <row r="16" spans="1:48" ht="12.4" customHeight="1" x14ac:dyDescent="0.2">
      <c r="A16" s="111" t="s">
        <v>48</v>
      </c>
      <c r="B16" s="111" t="s">
        <v>25</v>
      </c>
      <c r="C16" s="111" t="s">
        <v>25</v>
      </c>
      <c r="D16" s="122" t="s">
        <v>25</v>
      </c>
      <c r="E16" s="111" t="s">
        <v>54</v>
      </c>
      <c r="F16" s="111" t="s">
        <v>63</v>
      </c>
      <c r="G16" s="111" t="s">
        <v>59</v>
      </c>
      <c r="H16" s="111" t="s">
        <v>59</v>
      </c>
      <c r="I16" s="111" t="s">
        <v>54</v>
      </c>
      <c r="J16" s="111" t="s">
        <v>54</v>
      </c>
      <c r="K16" s="111" t="s">
        <v>68</v>
      </c>
      <c r="L16" s="111" t="s">
        <v>48</v>
      </c>
      <c r="M16" s="111" t="s">
        <v>48</v>
      </c>
      <c r="N16" s="111" t="s">
        <v>48</v>
      </c>
      <c r="O16" s="102" t="s">
        <v>65</v>
      </c>
      <c r="P16" s="102" t="s">
        <v>34</v>
      </c>
      <c r="Q16" s="111" t="s">
        <v>70</v>
      </c>
      <c r="R16" s="111" t="s">
        <v>20</v>
      </c>
      <c r="S16" s="111" t="s">
        <v>19</v>
      </c>
      <c r="T16" s="111"/>
      <c r="U16" s="111"/>
      <c r="V16" s="150"/>
      <c r="W16" s="122" t="s">
        <v>6</v>
      </c>
      <c r="X16" s="122" t="s">
        <v>89</v>
      </c>
      <c r="Z16" s="48" t="s">
        <v>72</v>
      </c>
      <c r="AA16" s="116"/>
      <c r="AB16" s="116"/>
      <c r="AC16" s="20">
        <f>ABS(Table!$AB$4*COS(Table!$AB$3*PI()/180))</f>
        <v>371.53155491270428</v>
      </c>
      <c r="AN16" s="38">
        <f>E91</f>
        <v>0.10421703328967649</v>
      </c>
      <c r="AO16" s="38">
        <f>$B91</f>
        <v>0.65548253546484736</v>
      </c>
      <c r="AP16" s="38">
        <f t="shared" si="0"/>
        <v>0.16210061055432839</v>
      </c>
      <c r="AR16" s="124">
        <v>9.9921582517046942E-2</v>
      </c>
      <c r="AS16" s="124"/>
      <c r="AT16" s="124"/>
      <c r="AU16" s="85"/>
      <c r="AV16" s="93"/>
    </row>
    <row r="17" spans="1:48" ht="12.4" customHeight="1" x14ac:dyDescent="0.2">
      <c r="A17" s="3"/>
      <c r="B17" s="104"/>
      <c r="C17" s="116"/>
      <c r="D17" s="128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96"/>
      <c r="S17" s="96"/>
      <c r="T17" s="96"/>
      <c r="U17" s="96"/>
      <c r="V17" s="96"/>
      <c r="W17" s="96"/>
      <c r="X17" s="96"/>
      <c r="AC17" s="145">
        <f ca="1">FORECAST(200,OFFSET(L$17,MATCH(200,L$18:L136, 1),-9,2,1),OFFSET(L$17,MATCH(200,L$18:L136, 1),0,2,1))</f>
        <v>0.34227395695185103</v>
      </c>
      <c r="AD17" s="75">
        <f ca="1">LOOKUP('Raw Data'!K27,Table!A18:A136,OFFSET(Table!S18:S136,-1,0))</f>
        <v>0</v>
      </c>
      <c r="AE17" s="75">
        <f ca="1">IF('Raw Data'!$I$27=0,Table!$E$18,OFFSET(INDEX($E$18:$E$136,MATCH('Raw Data'!$K$27,Table!$A$18:$A$136,0)),-1,0))</f>
        <v>4.9240651551990426</v>
      </c>
      <c r="AN17" s="38">
        <f>E81</f>
        <v>0.25461224518222964</v>
      </c>
      <c r="AO17" s="38">
        <f>$B81</f>
        <v>0.49338192491051897</v>
      </c>
      <c r="AP17" s="38">
        <f t="shared" si="0"/>
        <v>0.10943495246323609</v>
      </c>
      <c r="AR17" s="124">
        <v>0.25452110435346964</v>
      </c>
      <c r="AS17" s="124"/>
      <c r="AT17" s="124"/>
      <c r="AU17" s="85"/>
      <c r="AV17" s="93"/>
    </row>
    <row r="18" spans="1:48" ht="12.4" customHeight="1" x14ac:dyDescent="0.2">
      <c r="A18" s="3">
        <f>'Raw Data'!A18</f>
        <v>1.4870243072509766</v>
      </c>
      <c r="B18" s="104">
        <f>'Raw Data'!E18</f>
        <v>0</v>
      </c>
      <c r="C18" s="104">
        <f t="shared" ref="C18:C136" si="1">1-B18</f>
        <v>1</v>
      </c>
      <c r="D18" s="117">
        <f t="shared" ref="D18:D136" si="2">B18-B17</f>
        <v>0</v>
      </c>
      <c r="E18" s="109">
        <f>(2*Table!$AC$16*0.147)/A18</f>
        <v>73.455609711092237</v>
      </c>
      <c r="F18" s="109">
        <f t="shared" ref="F18:F136" si="3">E18*2</f>
        <v>146.91121942218447</v>
      </c>
      <c r="G18" s="3">
        <f>IF((('Raw Data'!C18)/('Raw Data'!C$136)*100)&lt;0,0,('Raw Data'!C18)/('Raw Data'!C$136)*100)</f>
        <v>0</v>
      </c>
      <c r="H18" s="3">
        <f t="shared" ref="H18:H136" si="4">G18-G17</f>
        <v>0</v>
      </c>
      <c r="I18" s="6">
        <f t="shared" ref="I18:I136" si="5">IF(E17&gt;0,LOG(E17)-LOG(E18), LOG(E18))</f>
        <v>1.866024967907661</v>
      </c>
      <c r="J18" s="109">
        <f>'Raw Data'!F18/I18</f>
        <v>0</v>
      </c>
      <c r="K18" s="36">
        <f t="shared" ref="K18:K136" si="6">(0.217*A18*(SQRT(P$9/P$10)))/($AB$4*-COS(RADIANS($AB$3)))</f>
        <v>3.381051634843289E-3</v>
      </c>
      <c r="L18" s="3">
        <f>A18*Table!$AC$9/$AC$16</f>
        <v>0.28016920805562784</v>
      </c>
      <c r="M18" s="3">
        <f>A18*Table!$AD$9/$AC$16</f>
        <v>9.6058014190500973E-2</v>
      </c>
      <c r="N18" s="3">
        <f>ABS(A18*Table!$AE$9/$AC$16)</f>
        <v>0.12131682576717076</v>
      </c>
      <c r="O18" s="3">
        <f>($L18*(Table!$AC$10/Table!$AC$9)/(Table!$AC$12-Table!$AC$14))</f>
        <v>0.60096355224287401</v>
      </c>
      <c r="P18" s="3">
        <f>$N18*(Table!$AE$10/Table!$AE$9)/(Table!$AC$12-Table!$AC$13)</f>
        <v>0.99603305227562178</v>
      </c>
      <c r="Q18" s="3">
        <f>'Raw Data'!C18</f>
        <v>0</v>
      </c>
      <c r="R18" s="3">
        <f>'Raw Data'!C18/'Raw Data'!I$23*100</f>
        <v>0</v>
      </c>
      <c r="S18" s="12">
        <f t="shared" ref="S18:S136" si="7">D18/MAX($D$18:$D$136)</f>
        <v>0</v>
      </c>
      <c r="T18" s="12">
        <f t="shared" ref="T18:T136" si="8">1-(X18/$X$136)</f>
        <v>1</v>
      </c>
      <c r="U18" s="144">
        <f t="shared" ref="U18:U136" si="9">R18/A18</f>
        <v>0</v>
      </c>
      <c r="V18" s="144">
        <f t="shared" ref="V18:V136" si="10">(U18^1.691)*399</f>
        <v>0</v>
      </c>
      <c r="W18" s="144">
        <f t="shared" ref="W18:W136" si="11">((E18*E18)/8)*S18</f>
        <v>0</v>
      </c>
      <c r="X18" s="147">
        <f t="shared" ref="X18:X136" si="12">W18+X17</f>
        <v>0</v>
      </c>
      <c r="Z18" s="50"/>
      <c r="AA18" s="116"/>
      <c r="AB18" s="116"/>
      <c r="AC18" s="39"/>
      <c r="AN18" s="38">
        <f>E73</f>
        <v>0.52559525859775302</v>
      </c>
      <c r="AO18" s="38">
        <f>$B73</f>
        <v>0.38394697244728287</v>
      </c>
      <c r="AP18" s="38">
        <f t="shared" si="0"/>
        <v>6.6361523285616064E-2</v>
      </c>
      <c r="AR18" s="124">
        <v>0.47874420207019219</v>
      </c>
      <c r="AS18" s="124"/>
      <c r="AT18" s="124"/>
      <c r="AU18" s="85"/>
      <c r="AV18" s="93"/>
    </row>
    <row r="19" spans="1:48" ht="12.4" customHeight="1" x14ac:dyDescent="0.2">
      <c r="A19" s="3">
        <f>'Raw Data'!A19</f>
        <v>1.5743272304534912</v>
      </c>
      <c r="B19" s="104">
        <f>'Raw Data'!E19</f>
        <v>0</v>
      </c>
      <c r="C19" s="104">
        <f t="shared" si="1"/>
        <v>1</v>
      </c>
      <c r="D19" s="117">
        <f t="shared" si="2"/>
        <v>0</v>
      </c>
      <c r="E19" s="109">
        <f>(2*Table!$AC$16*0.147)/A19</f>
        <v>69.382193886636159</v>
      </c>
      <c r="F19" s="109">
        <f t="shared" si="3"/>
        <v>138.76438777327232</v>
      </c>
      <c r="G19" s="3">
        <f>IF((('Raw Data'!C19)/('Raw Data'!C$136)*100)&lt;0,0,('Raw Data'!C19)/('Raw Data'!C$136)*100)</f>
        <v>0</v>
      </c>
      <c r="H19" s="3">
        <f t="shared" si="4"/>
        <v>0</v>
      </c>
      <c r="I19" s="6">
        <f t="shared" si="5"/>
        <v>2.4776939657370267E-2</v>
      </c>
      <c r="J19" s="109">
        <f>'Raw Data'!F19/I19</f>
        <v>0</v>
      </c>
      <c r="K19" s="36">
        <f t="shared" si="6"/>
        <v>3.5795525536118224E-3</v>
      </c>
      <c r="L19" s="3">
        <f>A19*Table!$AC$9/$AC$16</f>
        <v>0.29661789065975258</v>
      </c>
      <c r="M19" s="3">
        <f>A19*Table!$AD$9/$AC$16</f>
        <v>0.10169756251191517</v>
      </c>
      <c r="N19" s="3">
        <f>ABS(A19*Table!$AE$9/$AC$16)</f>
        <v>0.12843931426415037</v>
      </c>
      <c r="O19" s="3">
        <f>($L19*(Table!$AC$10/Table!$AC$9)/(Table!$AC$12-Table!$AC$14))</f>
        <v>0.63624601171118111</v>
      </c>
      <c r="P19" s="3">
        <f>$N19*(Table!$AE$10/Table!$AE$9)/(Table!$AC$12-Table!$AC$13)</f>
        <v>1.0545099693279996</v>
      </c>
      <c r="Q19" s="3">
        <f>'Raw Data'!C19</f>
        <v>0</v>
      </c>
      <c r="R19" s="3">
        <f>'Raw Data'!C19/'Raw Data'!I$23*100</f>
        <v>0</v>
      </c>
      <c r="S19" s="12">
        <f t="shared" si="7"/>
        <v>0</v>
      </c>
      <c r="T19" s="12">
        <f t="shared" si="8"/>
        <v>1</v>
      </c>
      <c r="U19" s="144">
        <f t="shared" si="9"/>
        <v>0</v>
      </c>
      <c r="V19" s="144">
        <f t="shared" si="10"/>
        <v>0</v>
      </c>
      <c r="W19" s="144">
        <f t="shared" si="11"/>
        <v>0</v>
      </c>
      <c r="X19" s="147">
        <f t="shared" si="12"/>
        <v>0</v>
      </c>
      <c r="AN19" s="38">
        <f>E68</f>
        <v>0.82013414299015575</v>
      </c>
      <c r="AO19" s="38">
        <f>$B68</f>
        <v>0.31758544916166681</v>
      </c>
      <c r="AP19" s="38">
        <f t="shared" si="0"/>
        <v>6.4474909458804075E-2</v>
      </c>
      <c r="AR19" s="124">
        <v>0.74938444802644799</v>
      </c>
      <c r="AS19" s="124"/>
      <c r="AT19" s="124"/>
      <c r="AU19" s="85"/>
      <c r="AV19" s="93"/>
    </row>
    <row r="20" spans="1:48" ht="12.4" customHeight="1" x14ac:dyDescent="0.2">
      <c r="A20" s="3">
        <f>'Raw Data'!A20</f>
        <v>1.7827692031860352</v>
      </c>
      <c r="B20" s="104">
        <f>'Raw Data'!E20</f>
        <v>0</v>
      </c>
      <c r="C20" s="104">
        <f t="shared" si="1"/>
        <v>1</v>
      </c>
      <c r="D20" s="117">
        <f t="shared" si="2"/>
        <v>0</v>
      </c>
      <c r="E20" s="109">
        <f>(2*Table!$AC$16*0.147)/A20</f>
        <v>61.270004523932016</v>
      </c>
      <c r="F20" s="109">
        <f t="shared" si="3"/>
        <v>122.54000904786403</v>
      </c>
      <c r="G20" s="3">
        <f>IF((('Raw Data'!C20)/('Raw Data'!C$136)*100)&lt;0,0,('Raw Data'!C20)/('Raw Data'!C$136)*100)</f>
        <v>0</v>
      </c>
      <c r="H20" s="3">
        <f t="shared" si="4"/>
        <v>0</v>
      </c>
      <c r="I20" s="6">
        <f t="shared" si="5"/>
        <v>5.4000115851768449E-2</v>
      </c>
      <c r="J20" s="109">
        <f>'Raw Data'!F20/I20</f>
        <v>0</v>
      </c>
      <c r="K20" s="36">
        <f t="shared" si="6"/>
        <v>4.0534876932331694E-3</v>
      </c>
      <c r="L20" s="3">
        <f>A20*Table!$AC$9/$AC$16</f>
        <v>0.33589029672686682</v>
      </c>
      <c r="M20" s="3">
        <f>A20*Table!$AD$9/$AC$16</f>
        <v>0.11516238744921149</v>
      </c>
      <c r="N20" s="3">
        <f>ABS(A20*Table!$AE$9/$AC$16)</f>
        <v>0.14544476492507991</v>
      </c>
      <c r="O20" s="3">
        <f>($L20*(Table!$AC$10/Table!$AC$9)/(Table!$AC$12-Table!$AC$14))</f>
        <v>0.72048540696453645</v>
      </c>
      <c r="P20" s="3">
        <f>$N20*(Table!$AE$10/Table!$AE$9)/(Table!$AC$12-Table!$AC$13)</f>
        <v>1.1941277908463044</v>
      </c>
      <c r="Q20" s="3">
        <f>'Raw Data'!C20</f>
        <v>0</v>
      </c>
      <c r="R20" s="3">
        <f>'Raw Data'!C20/'Raw Data'!I$23*100</f>
        <v>0</v>
      </c>
      <c r="S20" s="12">
        <f t="shared" si="7"/>
        <v>0</v>
      </c>
      <c r="T20" s="12">
        <f t="shared" si="8"/>
        <v>1</v>
      </c>
      <c r="U20" s="144">
        <f t="shared" si="9"/>
        <v>0</v>
      </c>
      <c r="V20" s="144">
        <f t="shared" si="10"/>
        <v>0</v>
      </c>
      <c r="W20" s="144">
        <f t="shared" si="11"/>
        <v>0</v>
      </c>
      <c r="X20" s="147">
        <f t="shared" si="12"/>
        <v>0</v>
      </c>
      <c r="AN20" s="46">
        <f>E64</f>
        <v>1.177961858526591</v>
      </c>
      <c r="AO20" s="38">
        <f>$B64</f>
        <v>0.25311053970286274</v>
      </c>
      <c r="AP20" s="38">
        <f t="shared" si="0"/>
        <v>0.21341489735924013</v>
      </c>
      <c r="AR20" s="131">
        <v>1.0742552826940897</v>
      </c>
      <c r="AS20" s="124"/>
      <c r="AT20" s="124"/>
      <c r="AU20" s="85"/>
      <c r="AV20" s="93"/>
    </row>
    <row r="21" spans="1:48" ht="12.4" customHeight="1" x14ac:dyDescent="0.2">
      <c r="A21" s="3">
        <f>'Raw Data'!A21</f>
        <v>1.9782832860946655</v>
      </c>
      <c r="B21" s="104">
        <f>'Raw Data'!E21</f>
        <v>0</v>
      </c>
      <c r="C21" s="104">
        <f t="shared" si="1"/>
        <v>1</v>
      </c>
      <c r="D21" s="117">
        <f t="shared" si="2"/>
        <v>0</v>
      </c>
      <c r="E21" s="109">
        <f>(2*Table!$AC$16*0.147)/A21</f>
        <v>55.214679268694042</v>
      </c>
      <c r="F21" s="109">
        <f t="shared" si="3"/>
        <v>110.42935853738808</v>
      </c>
      <c r="G21" s="3">
        <f>IF((('Raw Data'!C21)/('Raw Data'!C$136)*100)&lt;0,0,('Raw Data'!C21)/('Raw Data'!C$136)*100)</f>
        <v>0</v>
      </c>
      <c r="H21" s="3">
        <f t="shared" si="4"/>
        <v>0</v>
      </c>
      <c r="I21" s="6">
        <f t="shared" si="5"/>
        <v>4.5193358620812862E-2</v>
      </c>
      <c r="J21" s="109">
        <f>'Raw Data'!F21/I21</f>
        <v>0</v>
      </c>
      <c r="K21" s="36">
        <f t="shared" si="6"/>
        <v>4.4980286509228012E-3</v>
      </c>
      <c r="L21" s="3">
        <f>A21*Table!$AC$9/$AC$16</f>
        <v>0.37272696812835737</v>
      </c>
      <c r="M21" s="3">
        <f>A21*Table!$AD$9/$AC$16</f>
        <v>0.12779210335829397</v>
      </c>
      <c r="N21" s="3">
        <f>ABS(A21*Table!$AE$9/$AC$16)</f>
        <v>0.16139551153735515</v>
      </c>
      <c r="O21" s="3">
        <f>($L21*(Table!$AC$10/Table!$AC$9)/(Table!$AC$12-Table!$AC$14))</f>
        <v>0.79950014613547293</v>
      </c>
      <c r="P21" s="3">
        <f>$N21*(Table!$AE$10/Table!$AE$9)/(Table!$AC$12-Table!$AC$13)</f>
        <v>1.3250863016203211</v>
      </c>
      <c r="Q21" s="3">
        <f>'Raw Data'!C21</f>
        <v>0</v>
      </c>
      <c r="R21" s="3">
        <f>'Raw Data'!C21/'Raw Data'!I$23*100</f>
        <v>0</v>
      </c>
      <c r="S21" s="12">
        <f t="shared" si="7"/>
        <v>0</v>
      </c>
      <c r="T21" s="12">
        <f t="shared" si="8"/>
        <v>1</v>
      </c>
      <c r="U21" s="144">
        <f t="shared" si="9"/>
        <v>0</v>
      </c>
      <c r="V21" s="144">
        <f t="shared" si="10"/>
        <v>0</v>
      </c>
      <c r="W21" s="144">
        <f t="shared" si="11"/>
        <v>0</v>
      </c>
      <c r="X21" s="147">
        <f t="shared" si="12"/>
        <v>0</v>
      </c>
      <c r="AN21" s="46">
        <f>$E55</f>
        <v>2.7168242705725478</v>
      </c>
      <c r="AO21" s="38">
        <f>$B55</f>
        <v>3.9695642343622599E-2</v>
      </c>
      <c r="AP21" s="38">
        <f t="shared" si="0"/>
        <v>3.9695642343622599E-2</v>
      </c>
      <c r="AR21" s="131">
        <v>2.3818202604521379</v>
      </c>
      <c r="AS21" s="124"/>
      <c r="AT21" s="124"/>
      <c r="AU21" s="85"/>
      <c r="AV21" s="93"/>
    </row>
    <row r="22" spans="1:48" ht="12.4" customHeight="1" x14ac:dyDescent="0.2">
      <c r="A22" s="3">
        <f>'Raw Data'!A22</f>
        <v>2.1413979530334473</v>
      </c>
      <c r="B22" s="104">
        <f>'Raw Data'!E22</f>
        <v>0</v>
      </c>
      <c r="C22" s="104">
        <f t="shared" si="1"/>
        <v>1</v>
      </c>
      <c r="D22" s="117">
        <f t="shared" si="2"/>
        <v>0</v>
      </c>
      <c r="E22" s="109">
        <f>(2*Table!$AC$16*0.147)/A22</f>
        <v>51.008864087874159</v>
      </c>
      <c r="F22" s="109">
        <f t="shared" si="3"/>
        <v>102.01772817574832</v>
      </c>
      <c r="G22" s="3">
        <f>IF((('Raw Data'!C22)/('Raw Data'!C$136)*100)&lt;0,0,('Raw Data'!C22)/('Raw Data'!C$136)*100)</f>
        <v>0</v>
      </c>
      <c r="H22" s="3">
        <f t="shared" si="4"/>
        <v>0</v>
      </c>
      <c r="I22" s="6">
        <f t="shared" si="5"/>
        <v>3.4408901406314696E-2</v>
      </c>
      <c r="J22" s="109">
        <f>'Raw Data'!F22/I22</f>
        <v>0</v>
      </c>
      <c r="K22" s="36">
        <f t="shared" si="6"/>
        <v>4.8689029591846671E-3</v>
      </c>
      <c r="L22" s="3">
        <f>A22*Table!$AC$9/$AC$16</f>
        <v>0.40345928826304289</v>
      </c>
      <c r="M22" s="3">
        <f>A22*Table!$AD$9/$AC$16</f>
        <v>0.13832889883304328</v>
      </c>
      <c r="N22" s="3">
        <f>ABS(A22*Table!$AE$9/$AC$16)</f>
        <v>0.174702996514292</v>
      </c>
      <c r="O22" s="3">
        <f>($L22*(Table!$AC$10/Table!$AC$9)/(Table!$AC$12-Table!$AC$14))</f>
        <v>0.86542103874526588</v>
      </c>
      <c r="P22" s="3">
        <f>$N22*(Table!$AE$10/Table!$AE$9)/(Table!$AC$12-Table!$AC$13)</f>
        <v>1.4343431569317895</v>
      </c>
      <c r="Q22" s="3">
        <f>'Raw Data'!C22</f>
        <v>0</v>
      </c>
      <c r="R22" s="3">
        <f>'Raw Data'!C22/'Raw Data'!I$23*100</f>
        <v>0</v>
      </c>
      <c r="S22" s="12">
        <f t="shared" si="7"/>
        <v>0</v>
      </c>
      <c r="T22" s="12">
        <f t="shared" si="8"/>
        <v>1</v>
      </c>
      <c r="U22" s="144">
        <f t="shared" si="9"/>
        <v>0</v>
      </c>
      <c r="V22" s="144">
        <f t="shared" si="10"/>
        <v>0</v>
      </c>
      <c r="W22" s="144">
        <f t="shared" si="11"/>
        <v>0</v>
      </c>
      <c r="X22" s="147">
        <f t="shared" si="12"/>
        <v>0</v>
      </c>
      <c r="AN22" s="46">
        <f>$E47</f>
        <v>5.3844142232405154</v>
      </c>
      <c r="AO22" s="38">
        <f>$B47</f>
        <v>0</v>
      </c>
      <c r="AP22" s="38">
        <f t="shared" si="0"/>
        <v>0</v>
      </c>
      <c r="AR22" s="131">
        <v>4.9092259390712378</v>
      </c>
      <c r="AS22" s="124"/>
      <c r="AT22" s="124"/>
      <c r="AU22" s="85"/>
      <c r="AV22" s="93"/>
    </row>
    <row r="23" spans="1:48" ht="12.4" customHeight="1" x14ac:dyDescent="0.2">
      <c r="A23" s="3">
        <f>'Raw Data'!A23</f>
        <v>2.3331613540649414</v>
      </c>
      <c r="B23" s="104">
        <f>'Raw Data'!E23</f>
        <v>0</v>
      </c>
      <c r="C23" s="104">
        <f t="shared" si="1"/>
        <v>1</v>
      </c>
      <c r="D23" s="117">
        <f t="shared" si="2"/>
        <v>0</v>
      </c>
      <c r="E23" s="109">
        <f>(2*Table!$AC$16*0.147)/A23</f>
        <v>46.816426542480237</v>
      </c>
      <c r="F23" s="109">
        <f t="shared" si="3"/>
        <v>93.632853084960473</v>
      </c>
      <c r="G23" s="3">
        <f>IF((('Raw Data'!C23)/('Raw Data'!C$136)*100)&lt;0,0,('Raw Data'!C23)/('Raw Data'!C$136)*100)</f>
        <v>0</v>
      </c>
      <c r="H23" s="3">
        <f t="shared" si="4"/>
        <v>0</v>
      </c>
      <c r="I23" s="6">
        <f t="shared" si="5"/>
        <v>3.7247391069513913E-2</v>
      </c>
      <c r="J23" s="109">
        <f>'Raw Data'!F23/I23</f>
        <v>0</v>
      </c>
      <c r="K23" s="36">
        <f t="shared" si="6"/>
        <v>5.3049159802221338E-3</v>
      </c>
      <c r="L23" s="3">
        <f>A23*Table!$AC$9/$AC$16</f>
        <v>0.43958929631944765</v>
      </c>
      <c r="M23" s="3">
        <f>A23*Table!$AD$9/$AC$16</f>
        <v>0.15071633016666777</v>
      </c>
      <c r="N23" s="3">
        <f>ABS(A23*Table!$AE$9/$AC$16)</f>
        <v>0.19034774892218348</v>
      </c>
      <c r="O23" s="3">
        <f>($L23*(Table!$AC$10/Table!$AC$9)/(Table!$AC$12-Table!$AC$14))</f>
        <v>0.9429199835251989</v>
      </c>
      <c r="P23" s="3">
        <f>$N23*(Table!$AE$10/Table!$AE$9)/(Table!$AC$12-Table!$AC$13)</f>
        <v>1.5627894000179263</v>
      </c>
      <c r="Q23" s="3">
        <f>'Raw Data'!C23</f>
        <v>0</v>
      </c>
      <c r="R23" s="3">
        <f>'Raw Data'!C23/'Raw Data'!I$23*100</f>
        <v>0</v>
      </c>
      <c r="S23" s="12">
        <f t="shared" si="7"/>
        <v>0</v>
      </c>
      <c r="T23" s="12">
        <f t="shared" si="8"/>
        <v>1</v>
      </c>
      <c r="U23" s="144">
        <f t="shared" si="9"/>
        <v>0</v>
      </c>
      <c r="V23" s="144">
        <f t="shared" si="10"/>
        <v>0</v>
      </c>
      <c r="W23" s="144">
        <f t="shared" si="11"/>
        <v>0</v>
      </c>
      <c r="X23" s="147">
        <f t="shared" si="12"/>
        <v>0</v>
      </c>
      <c r="AN23" s="46">
        <f>$E42</f>
        <v>8.4871394644018832</v>
      </c>
      <c r="AO23" s="38">
        <f>$B42</f>
        <v>0</v>
      </c>
      <c r="AP23" s="38">
        <f t="shared" si="0"/>
        <v>0</v>
      </c>
      <c r="AR23" s="131">
        <v>7.6545393934362336</v>
      </c>
      <c r="AS23" s="124"/>
      <c r="AT23" s="124"/>
      <c r="AU23" s="85"/>
      <c r="AV23" s="93"/>
    </row>
    <row r="24" spans="1:48" ht="12.4" customHeight="1" x14ac:dyDescent="0.2">
      <c r="A24" s="3">
        <f>'Raw Data'!A24</f>
        <v>2.5605959892272949</v>
      </c>
      <c r="B24" s="104">
        <f>'Raw Data'!E24</f>
        <v>0</v>
      </c>
      <c r="C24" s="104">
        <f t="shared" si="1"/>
        <v>1</v>
      </c>
      <c r="D24" s="117">
        <f t="shared" si="2"/>
        <v>0</v>
      </c>
      <c r="E24" s="109">
        <f>(2*Table!$AC$16*0.147)/A24</f>
        <v>42.658145839436862</v>
      </c>
      <c r="F24" s="109">
        <f t="shared" si="3"/>
        <v>85.316291678873725</v>
      </c>
      <c r="G24" s="3">
        <f>IF((('Raw Data'!C24)/('Raw Data'!C$136)*100)&lt;0,0,('Raw Data'!C24)/('Raw Data'!C$136)*100)</f>
        <v>0</v>
      </c>
      <c r="H24" s="3">
        <f t="shared" si="4"/>
        <v>0</v>
      </c>
      <c r="I24" s="6">
        <f t="shared" si="5"/>
        <v>4.0396286634819756E-2</v>
      </c>
      <c r="J24" s="109">
        <f>'Raw Data'!F24/I24</f>
        <v>0</v>
      </c>
      <c r="K24" s="36">
        <f t="shared" si="6"/>
        <v>5.8220347934695325E-3</v>
      </c>
      <c r="L24" s="3">
        <f>A24*Table!$AC$9/$AC$16</f>
        <v>0.48244009661043624</v>
      </c>
      <c r="M24" s="3">
        <f>A24*Table!$AD$9/$AC$16</f>
        <v>0.16540803312357813</v>
      </c>
      <c r="N24" s="3">
        <f>ABS(A24*Table!$AE$9/$AC$16)</f>
        <v>0.20890268973442833</v>
      </c>
      <c r="O24" s="3">
        <f>($L24*(Table!$AC$10/Table!$AC$9)/(Table!$AC$12-Table!$AC$14))</f>
        <v>1.0348350420644281</v>
      </c>
      <c r="P24" s="3">
        <f>$N24*(Table!$AE$10/Table!$AE$9)/(Table!$AC$12-Table!$AC$13)</f>
        <v>1.7151288155535984</v>
      </c>
      <c r="Q24" s="3">
        <f>'Raw Data'!C24</f>
        <v>0</v>
      </c>
      <c r="R24" s="3">
        <f>'Raw Data'!C24/'Raw Data'!I$23*100</f>
        <v>0</v>
      </c>
      <c r="S24" s="12">
        <f t="shared" si="7"/>
        <v>0</v>
      </c>
      <c r="T24" s="12">
        <f t="shared" si="8"/>
        <v>1</v>
      </c>
      <c r="U24" s="144">
        <f t="shared" si="9"/>
        <v>0</v>
      </c>
      <c r="V24" s="144">
        <f t="shared" si="10"/>
        <v>0</v>
      </c>
      <c r="W24" s="144">
        <f t="shared" si="11"/>
        <v>0</v>
      </c>
      <c r="X24" s="147">
        <f t="shared" si="12"/>
        <v>0</v>
      </c>
      <c r="AN24" s="58">
        <f>$E39</f>
        <v>11.073668323281876</v>
      </c>
      <c r="AO24" s="38">
        <f>$B39</f>
        <v>0</v>
      </c>
      <c r="AP24" s="38">
        <f t="shared" si="0"/>
        <v>0</v>
      </c>
      <c r="AR24" s="152">
        <v>10.01194107647434</v>
      </c>
      <c r="AS24" s="124"/>
      <c r="AT24" s="124"/>
      <c r="AU24" s="85"/>
      <c r="AV24" s="93"/>
    </row>
    <row r="25" spans="1:48" ht="12.4" customHeight="1" x14ac:dyDescent="0.2">
      <c r="A25" s="3">
        <f>'Raw Data'!A25</f>
        <v>2.8037517070770264</v>
      </c>
      <c r="B25" s="104">
        <f>'Raw Data'!E25</f>
        <v>0</v>
      </c>
      <c r="C25" s="104">
        <f t="shared" si="1"/>
        <v>1</v>
      </c>
      <c r="D25" s="117">
        <f t="shared" si="2"/>
        <v>0</v>
      </c>
      <c r="E25" s="109">
        <f>(2*Table!$AC$16*0.147)/A25</f>
        <v>38.958612800350302</v>
      </c>
      <c r="F25" s="109">
        <f t="shared" si="3"/>
        <v>77.917225600700604</v>
      </c>
      <c r="G25" s="3">
        <f>IF((('Raw Data'!C25)/('Raw Data'!C$136)*100)&lt;0,0,('Raw Data'!C25)/('Raw Data'!C$136)*100)</f>
        <v>0</v>
      </c>
      <c r="H25" s="3">
        <f t="shared" si="4"/>
        <v>0</v>
      </c>
      <c r="I25" s="6">
        <f t="shared" si="5"/>
        <v>3.9398490112403373E-2</v>
      </c>
      <c r="J25" s="109">
        <f>'Raw Data'!F25/I25</f>
        <v>0</v>
      </c>
      <c r="K25" s="36">
        <f t="shared" si="6"/>
        <v>6.3748986796538587E-3</v>
      </c>
      <c r="L25" s="3">
        <f>A25*Table!$AC$9/$AC$16</f>
        <v>0.52825289507779782</v>
      </c>
      <c r="M25" s="3">
        <f>A25*Table!$AD$9/$AC$16</f>
        <v>0.18111527831238783</v>
      </c>
      <c r="N25" s="3">
        <f>ABS(A25*Table!$AE$9/$AC$16)</f>
        <v>0.22874021338002432</v>
      </c>
      <c r="O25" s="3">
        <f>($L25*(Table!$AC$10/Table!$AC$9)/(Table!$AC$12-Table!$AC$14))</f>
        <v>1.1331035930454696</v>
      </c>
      <c r="P25" s="3">
        <f>$N25*(Table!$AE$10/Table!$AE$9)/(Table!$AC$12-Table!$AC$13)</f>
        <v>1.8779984678162911</v>
      </c>
      <c r="Q25" s="3">
        <f>'Raw Data'!C25</f>
        <v>0</v>
      </c>
      <c r="R25" s="3">
        <f>'Raw Data'!C25/'Raw Data'!I$23*100</f>
        <v>0</v>
      </c>
      <c r="S25" s="12">
        <f t="shared" si="7"/>
        <v>0</v>
      </c>
      <c r="T25" s="12">
        <f t="shared" si="8"/>
        <v>1</v>
      </c>
      <c r="U25" s="144">
        <f t="shared" si="9"/>
        <v>0</v>
      </c>
      <c r="V25" s="144">
        <f t="shared" si="10"/>
        <v>0</v>
      </c>
      <c r="W25" s="144">
        <f t="shared" si="11"/>
        <v>0</v>
      </c>
      <c r="X25" s="147">
        <f t="shared" si="12"/>
        <v>0</v>
      </c>
      <c r="AN25" s="58">
        <f>$E29</f>
        <v>27.189461871701909</v>
      </c>
      <c r="AO25" s="38">
        <f>$B29</f>
        <v>0</v>
      </c>
      <c r="AP25" s="38">
        <f t="shared" si="0"/>
        <v>0</v>
      </c>
      <c r="AR25" s="152">
        <v>23.954008145687514</v>
      </c>
      <c r="AS25" s="124"/>
      <c r="AT25" s="124"/>
      <c r="AU25" s="85"/>
      <c r="AV25" s="93"/>
    </row>
    <row r="26" spans="1:48" ht="12.4" customHeight="1" x14ac:dyDescent="0.2">
      <c r="A26" s="3">
        <f>'Raw Data'!A26</f>
        <v>3.0767531394958496</v>
      </c>
      <c r="B26" s="104">
        <f>'Raw Data'!E26</f>
        <v>0</v>
      </c>
      <c r="C26" s="104">
        <f t="shared" si="1"/>
        <v>1</v>
      </c>
      <c r="D26" s="117">
        <f t="shared" si="2"/>
        <v>0</v>
      </c>
      <c r="E26" s="109">
        <f>(2*Table!$AC$16*0.147)/A26</f>
        <v>35.501800824434454</v>
      </c>
      <c r="F26" s="109">
        <f t="shared" si="3"/>
        <v>71.003601648868909</v>
      </c>
      <c r="G26" s="3">
        <f>IF((('Raw Data'!C26)/('Raw Data'!C$136)*100)&lt;0,0,('Raw Data'!C26)/('Raw Data'!C$136)*100)</f>
        <v>0</v>
      </c>
      <c r="H26" s="3">
        <f t="shared" si="4"/>
        <v>0</v>
      </c>
      <c r="I26" s="6">
        <f t="shared" si="5"/>
        <v>4.0353101407204051E-2</v>
      </c>
      <c r="J26" s="109">
        <f>'Raw Data'!F26/I26</f>
        <v>0</v>
      </c>
      <c r="K26" s="36">
        <f t="shared" si="6"/>
        <v>6.9956228567189969E-3</v>
      </c>
      <c r="L26" s="3">
        <f>A26*Table!$AC$9/$AC$16</f>
        <v>0.57968890371993798</v>
      </c>
      <c r="M26" s="3">
        <f>A26*Table!$AD$9/$AC$16</f>
        <v>0.19875048127540729</v>
      </c>
      <c r="N26" s="3">
        <f>ABS(A26*Table!$AE$9/$AC$16)</f>
        <v>0.25101265845670895</v>
      </c>
      <c r="O26" s="3">
        <f>($L26*(Table!$AC$10/Table!$AC$9)/(Table!$AC$12-Table!$AC$14))</f>
        <v>1.243433941913209</v>
      </c>
      <c r="P26" s="3">
        <f>$N26*(Table!$AE$10/Table!$AE$9)/(Table!$AC$12-Table!$AC$13)</f>
        <v>2.0608592648334065</v>
      </c>
      <c r="Q26" s="3">
        <f>'Raw Data'!C26</f>
        <v>0</v>
      </c>
      <c r="R26" s="3">
        <f>'Raw Data'!C26/'Raw Data'!I$23*100</f>
        <v>0</v>
      </c>
      <c r="S26" s="12">
        <f t="shared" si="7"/>
        <v>0</v>
      </c>
      <c r="T26" s="12">
        <f t="shared" si="8"/>
        <v>1</v>
      </c>
      <c r="U26" s="144">
        <f t="shared" si="9"/>
        <v>0</v>
      </c>
      <c r="V26" s="144">
        <f t="shared" si="10"/>
        <v>0</v>
      </c>
      <c r="W26" s="144">
        <f t="shared" si="11"/>
        <v>0</v>
      </c>
      <c r="X26" s="147">
        <f t="shared" si="12"/>
        <v>0</v>
      </c>
      <c r="AN26" s="58">
        <f>$E21</f>
        <v>55.214679268694042</v>
      </c>
      <c r="AO26" s="38">
        <f>$B22</f>
        <v>0</v>
      </c>
      <c r="AP26" s="38">
        <f t="shared" si="0"/>
        <v>0</v>
      </c>
      <c r="AR26" s="152">
        <v>51.76790385987443</v>
      </c>
      <c r="AS26" s="124"/>
      <c r="AT26" s="124"/>
      <c r="AU26" s="85"/>
      <c r="AV26" s="93"/>
    </row>
    <row r="27" spans="1:48" ht="12.4" customHeight="1" x14ac:dyDescent="0.2">
      <c r="A27" s="3">
        <f>'Raw Data'!A27</f>
        <v>3.3686678409576416</v>
      </c>
      <c r="B27" s="104">
        <f>'Raw Data'!E27</f>
        <v>0</v>
      </c>
      <c r="C27" s="104">
        <f t="shared" si="1"/>
        <v>1</v>
      </c>
      <c r="D27" s="117">
        <f t="shared" si="2"/>
        <v>0</v>
      </c>
      <c r="E27" s="109">
        <f>(2*Table!$AC$16*0.147)/A27</f>
        <v>32.425362873794995</v>
      </c>
      <c r="F27" s="109">
        <f t="shared" si="3"/>
        <v>64.850725747589991</v>
      </c>
      <c r="G27" s="3">
        <f>IF((('Raw Data'!C27)/('Raw Data'!C$136)*100)&lt;0,0,('Raw Data'!C27)/('Raw Data'!C$136)*100)</f>
        <v>0</v>
      </c>
      <c r="H27" s="3">
        <f t="shared" si="4"/>
        <v>0</v>
      </c>
      <c r="I27" s="6">
        <f t="shared" si="5"/>
        <v>3.9365538153711688E-2</v>
      </c>
      <c r="J27" s="109">
        <f>'Raw Data'!F27/I27</f>
        <v>0</v>
      </c>
      <c r="K27" s="36">
        <f t="shared" si="6"/>
        <v>7.6593501904280107E-3</v>
      </c>
      <c r="L27" s="3">
        <f>A27*Table!$AC$9/$AC$16</f>
        <v>0.63468834813355357</v>
      </c>
      <c r="M27" s="3">
        <f>A27*Table!$AD$9/$AC$16</f>
        <v>0.21760743364578977</v>
      </c>
      <c r="N27" s="3">
        <f>ABS(A27*Table!$AE$9/$AC$16)</f>
        <v>0.27482811648481953</v>
      </c>
      <c r="O27" s="3">
        <f>($L27*(Table!$AC$10/Table!$AC$9)/(Table!$AC$12-Table!$AC$14))</f>
        <v>1.3614078681543407</v>
      </c>
      <c r="P27" s="3">
        <f>$N27*(Table!$AE$10/Table!$AE$9)/(Table!$AC$12-Table!$AC$13)</f>
        <v>2.2563884768868592</v>
      </c>
      <c r="Q27" s="3">
        <f>'Raw Data'!C27</f>
        <v>0</v>
      </c>
      <c r="R27" s="3">
        <f>'Raw Data'!C27/'Raw Data'!I$23*100</f>
        <v>0</v>
      </c>
      <c r="S27" s="12">
        <f t="shared" si="7"/>
        <v>0</v>
      </c>
      <c r="T27" s="12">
        <f t="shared" si="8"/>
        <v>1</v>
      </c>
      <c r="U27" s="144">
        <f t="shared" si="9"/>
        <v>0</v>
      </c>
      <c r="V27" s="144">
        <f t="shared" si="10"/>
        <v>0</v>
      </c>
      <c r="W27" s="144">
        <f t="shared" si="11"/>
        <v>0</v>
      </c>
      <c r="X27" s="147">
        <f t="shared" si="12"/>
        <v>0</v>
      </c>
      <c r="AN27" s="58">
        <f>$E18</f>
        <v>73.455609711092237</v>
      </c>
      <c r="AO27" s="38">
        <f>$B18</f>
        <v>0</v>
      </c>
      <c r="AP27" s="38">
        <f t="shared" si="0"/>
        <v>0</v>
      </c>
      <c r="AR27" s="152">
        <v>72.33793188366559</v>
      </c>
      <c r="AS27" s="124"/>
      <c r="AT27" s="124"/>
      <c r="AU27" s="85"/>
      <c r="AV27" s="93"/>
    </row>
    <row r="28" spans="1:48" ht="12.4" customHeight="1" x14ac:dyDescent="0.2">
      <c r="A28" s="3">
        <f>'Raw Data'!A28</f>
        <v>3.6739091873168945</v>
      </c>
      <c r="B28" s="104">
        <f>'Raw Data'!E28</f>
        <v>0</v>
      </c>
      <c r="C28" s="104">
        <f t="shared" si="1"/>
        <v>1</v>
      </c>
      <c r="D28" s="117">
        <f t="shared" si="2"/>
        <v>0</v>
      </c>
      <c r="E28" s="109">
        <f>(2*Table!$AC$16*0.147)/A28</f>
        <v>29.731349245490577</v>
      </c>
      <c r="F28" s="109">
        <f t="shared" si="3"/>
        <v>59.462698490981154</v>
      </c>
      <c r="G28" s="3">
        <f>IF((('Raw Data'!C28)/('Raw Data'!C$136)*100)&lt;0,0,('Raw Data'!C28)/('Raw Data'!C$136)*100)</f>
        <v>0</v>
      </c>
      <c r="H28" s="3">
        <f t="shared" si="4"/>
        <v>0</v>
      </c>
      <c r="I28" s="6">
        <f t="shared" si="5"/>
        <v>3.7670226519545214E-2</v>
      </c>
      <c r="J28" s="109">
        <f>'Raw Data'!F28/I28</f>
        <v>0</v>
      </c>
      <c r="K28" s="36">
        <f t="shared" si="6"/>
        <v>8.3533783566774357E-3</v>
      </c>
      <c r="L28" s="3">
        <f>A28*Table!$AC$9/$AC$16</f>
        <v>0.69219865637686839</v>
      </c>
      <c r="M28" s="3">
        <f>A28*Table!$AD$9/$AC$16</f>
        <v>0.23732525361492632</v>
      </c>
      <c r="N28" s="3">
        <f>ABS(A28*Table!$AE$9/$AC$16)</f>
        <v>0.2997308104439117</v>
      </c>
      <c r="O28" s="3">
        <f>($L28*(Table!$AC$10/Table!$AC$9)/(Table!$AC$12-Table!$AC$14))</f>
        <v>1.4847676026959857</v>
      </c>
      <c r="P28" s="3">
        <f>$N28*(Table!$AE$10/Table!$AE$9)/(Table!$AC$12-Table!$AC$13)</f>
        <v>2.4608440923145452</v>
      </c>
      <c r="Q28" s="3">
        <f>'Raw Data'!C28</f>
        <v>0</v>
      </c>
      <c r="R28" s="3">
        <f>'Raw Data'!C28/'Raw Data'!I$23*100</f>
        <v>0</v>
      </c>
      <c r="S28" s="12">
        <f t="shared" si="7"/>
        <v>0</v>
      </c>
      <c r="T28" s="12">
        <f t="shared" si="8"/>
        <v>1</v>
      </c>
      <c r="U28" s="144">
        <f t="shared" si="9"/>
        <v>0</v>
      </c>
      <c r="V28" s="144">
        <f t="shared" si="10"/>
        <v>0</v>
      </c>
      <c r="W28" s="144">
        <f t="shared" si="11"/>
        <v>0</v>
      </c>
      <c r="X28" s="147">
        <f t="shared" si="12"/>
        <v>0</v>
      </c>
      <c r="AN28" s="141"/>
      <c r="AO28" s="38"/>
      <c r="AP28" s="38"/>
      <c r="AS28" s="124"/>
      <c r="AT28" s="124"/>
      <c r="AU28" s="93"/>
      <c r="AV28" s="93"/>
    </row>
    <row r="29" spans="1:48" ht="12.4" customHeight="1" x14ac:dyDescent="0.2">
      <c r="A29" s="3">
        <f>'Raw Data'!A29</f>
        <v>4.0173754692077637</v>
      </c>
      <c r="B29" s="104">
        <f>'Raw Data'!E29</f>
        <v>0</v>
      </c>
      <c r="C29" s="104">
        <f t="shared" si="1"/>
        <v>1</v>
      </c>
      <c r="D29" s="117">
        <f t="shared" si="2"/>
        <v>0</v>
      </c>
      <c r="E29" s="109">
        <f>(2*Table!$AC$16*0.147)/A29</f>
        <v>27.189461871701909</v>
      </c>
      <c r="F29" s="109">
        <f t="shared" si="3"/>
        <v>54.378923743403817</v>
      </c>
      <c r="G29" s="3">
        <f>IF((('Raw Data'!C29)/('Raw Data'!C$136)*100)&lt;0,0,('Raw Data'!C29)/('Raw Data'!C$136)*100)</f>
        <v>0</v>
      </c>
      <c r="H29" s="3">
        <f t="shared" si="4"/>
        <v>0</v>
      </c>
      <c r="I29" s="6">
        <f t="shared" si="5"/>
        <v>3.8814006269673351E-2</v>
      </c>
      <c r="J29" s="109">
        <f>'Raw Data'!F29/I29</f>
        <v>0</v>
      </c>
      <c r="K29" s="36">
        <f t="shared" si="6"/>
        <v>9.1343186736837483E-3</v>
      </c>
      <c r="L29" s="3">
        <f>A29*Table!$AC$9/$AC$16</f>
        <v>0.75691089794679356</v>
      </c>
      <c r="M29" s="3">
        <f>A29*Table!$AD$9/$AC$16</f>
        <v>0.25951230786747209</v>
      </c>
      <c r="N29" s="3">
        <f>ABS(A29*Table!$AE$9/$AC$16)</f>
        <v>0.32775203301160699</v>
      </c>
      <c r="O29" s="3">
        <f>($L29*(Table!$AC$10/Table!$AC$9)/(Table!$AC$12-Table!$AC$14))</f>
        <v>1.623575499671372</v>
      </c>
      <c r="P29" s="3">
        <f>$N29*(Table!$AE$10/Table!$AE$9)/(Table!$AC$12-Table!$AC$13)</f>
        <v>2.6909033908998925</v>
      </c>
      <c r="Q29" s="3">
        <f>'Raw Data'!C29</f>
        <v>0</v>
      </c>
      <c r="R29" s="3">
        <f>'Raw Data'!C29/'Raw Data'!I$23*100</f>
        <v>0</v>
      </c>
      <c r="S29" s="12">
        <f t="shared" si="7"/>
        <v>0</v>
      </c>
      <c r="T29" s="12">
        <f t="shared" si="8"/>
        <v>1</v>
      </c>
      <c r="U29" s="144">
        <f t="shared" si="9"/>
        <v>0</v>
      </c>
      <c r="V29" s="144">
        <f t="shared" si="10"/>
        <v>0</v>
      </c>
      <c r="W29" s="144">
        <f t="shared" si="11"/>
        <v>0</v>
      </c>
      <c r="X29" s="147">
        <f t="shared" si="12"/>
        <v>0</v>
      </c>
      <c r="AS29" s="124"/>
      <c r="AT29" s="124"/>
    </row>
    <row r="30" spans="1:48" ht="12.4" customHeight="1" x14ac:dyDescent="0.2">
      <c r="A30" s="3">
        <f>'Raw Data'!A30</f>
        <v>4.3984284400939941</v>
      </c>
      <c r="B30" s="104">
        <f>'Raw Data'!E30</f>
        <v>0</v>
      </c>
      <c r="C30" s="104">
        <f t="shared" si="1"/>
        <v>1</v>
      </c>
      <c r="D30" s="117">
        <f t="shared" si="2"/>
        <v>0</v>
      </c>
      <c r="E30" s="109">
        <f>(2*Table!$AC$16*0.147)/A30</f>
        <v>24.83393299039345</v>
      </c>
      <c r="F30" s="109">
        <f t="shared" si="3"/>
        <v>49.6678659807869</v>
      </c>
      <c r="G30" s="3">
        <f>IF((('Raw Data'!C30)/('Raw Data'!C$136)*100)&lt;0,0,('Raw Data'!C30)/('Raw Data'!C$136)*100)</f>
        <v>0</v>
      </c>
      <c r="H30" s="3">
        <f t="shared" si="4"/>
        <v>0</v>
      </c>
      <c r="I30" s="6">
        <f t="shared" si="5"/>
        <v>3.9355107278927104E-2</v>
      </c>
      <c r="J30" s="109">
        <f>'Raw Data'!F30/I30</f>
        <v>0</v>
      </c>
      <c r="K30" s="36">
        <f t="shared" si="6"/>
        <v>1.0000719958379988E-2</v>
      </c>
      <c r="L30" s="3">
        <f>A30*Table!$AC$9/$AC$16</f>
        <v>0.82870482126053058</v>
      </c>
      <c r="M30" s="3">
        <f>A30*Table!$AD$9/$AC$16</f>
        <v>0.28412736728932475</v>
      </c>
      <c r="N30" s="3">
        <f>ABS(A30*Table!$AE$9/$AC$16)</f>
        <v>0.35883971372513102</v>
      </c>
      <c r="O30" s="3">
        <f>($L30*(Table!$AC$10/Table!$AC$9)/(Table!$AC$12-Table!$AC$14))</f>
        <v>1.7775736191774576</v>
      </c>
      <c r="P30" s="3">
        <f>$N30*(Table!$AE$10/Table!$AE$9)/(Table!$AC$12-Table!$AC$13)</f>
        <v>2.9461388647383489</v>
      </c>
      <c r="Q30" s="3">
        <f>'Raw Data'!C30</f>
        <v>0</v>
      </c>
      <c r="R30" s="3">
        <f>'Raw Data'!C30/'Raw Data'!I$23*100</f>
        <v>0</v>
      </c>
      <c r="S30" s="12">
        <f t="shared" si="7"/>
        <v>0</v>
      </c>
      <c r="T30" s="12">
        <f t="shared" si="8"/>
        <v>1</v>
      </c>
      <c r="U30" s="144">
        <f t="shared" si="9"/>
        <v>0</v>
      </c>
      <c r="V30" s="144">
        <f t="shared" si="10"/>
        <v>0</v>
      </c>
      <c r="W30" s="144">
        <f t="shared" si="11"/>
        <v>0</v>
      </c>
      <c r="X30" s="147">
        <f t="shared" si="12"/>
        <v>0</v>
      </c>
      <c r="AS30" s="124"/>
      <c r="AT30" s="124"/>
    </row>
    <row r="31" spans="1:48" ht="12.4" customHeight="1" x14ac:dyDescent="0.2">
      <c r="A31" s="3">
        <f>'Raw Data'!A31</f>
        <v>4.8054170608520508</v>
      </c>
      <c r="B31" s="104">
        <f>'Raw Data'!E31</f>
        <v>0</v>
      </c>
      <c r="C31" s="104">
        <f t="shared" si="1"/>
        <v>1</v>
      </c>
      <c r="D31" s="117">
        <f t="shared" si="2"/>
        <v>0</v>
      </c>
      <c r="E31" s="109">
        <f>(2*Table!$AC$16*0.147)/A31</f>
        <v>22.730654959003157</v>
      </c>
      <c r="F31" s="109">
        <f t="shared" si="3"/>
        <v>45.461309918006314</v>
      </c>
      <c r="G31" s="3">
        <f>IF((('Raw Data'!C31)/('Raw Data'!C$136)*100)&lt;0,0,('Raw Data'!C31)/('Raw Data'!C$136)*100)</f>
        <v>0</v>
      </c>
      <c r="H31" s="3">
        <f t="shared" si="4"/>
        <v>0</v>
      </c>
      <c r="I31" s="6">
        <f t="shared" si="5"/>
        <v>3.8433555299045352E-2</v>
      </c>
      <c r="J31" s="109">
        <f>'Raw Data'!F31/I31</f>
        <v>0</v>
      </c>
      <c r="K31" s="36">
        <f t="shared" si="6"/>
        <v>1.0926091208107917E-2</v>
      </c>
      <c r="L31" s="3">
        <f>A31*Table!$AC$9/$AC$16</f>
        <v>0.90538526219846871</v>
      </c>
      <c r="M31" s="3">
        <f>A31*Table!$AD$9/$AC$16</f>
        <v>0.31041780418233217</v>
      </c>
      <c r="N31" s="3">
        <f>ABS(A31*Table!$AE$9/$AC$16)</f>
        <v>0.39204331863795439</v>
      </c>
      <c r="O31" s="3">
        <f>($L31*(Table!$AC$10/Table!$AC$9)/(Table!$AC$12-Table!$AC$14))</f>
        <v>1.9420533294690452</v>
      </c>
      <c r="P31" s="3">
        <f>$N31*(Table!$AE$10/Table!$AE$9)/(Table!$AC$12-Table!$AC$13)</f>
        <v>3.2187464584396905</v>
      </c>
      <c r="Q31" s="3">
        <f>'Raw Data'!C31</f>
        <v>0</v>
      </c>
      <c r="R31" s="3">
        <f>'Raw Data'!C31/'Raw Data'!I$23*100</f>
        <v>0</v>
      </c>
      <c r="S31" s="12">
        <f t="shared" si="7"/>
        <v>0</v>
      </c>
      <c r="T31" s="12">
        <f t="shared" si="8"/>
        <v>1</v>
      </c>
      <c r="U31" s="144">
        <f t="shared" si="9"/>
        <v>0</v>
      </c>
      <c r="V31" s="144">
        <f t="shared" si="10"/>
        <v>0</v>
      </c>
      <c r="W31" s="144">
        <f t="shared" si="11"/>
        <v>0</v>
      </c>
      <c r="X31" s="147">
        <f t="shared" si="12"/>
        <v>0</v>
      </c>
      <c r="AS31" s="124"/>
      <c r="AT31" s="124"/>
    </row>
    <row r="32" spans="1:48" ht="12.4" customHeight="1" x14ac:dyDescent="0.2">
      <c r="A32" s="3">
        <f>'Raw Data'!A32</f>
        <v>5.2477574348449707</v>
      </c>
      <c r="B32" s="104">
        <f>'Raw Data'!E32</f>
        <v>0</v>
      </c>
      <c r="C32" s="104">
        <f t="shared" si="1"/>
        <v>1</v>
      </c>
      <c r="D32" s="117">
        <f t="shared" si="2"/>
        <v>0</v>
      </c>
      <c r="E32" s="109">
        <f>(2*Table!$AC$16*0.147)/A32</f>
        <v>20.814658165990846</v>
      </c>
      <c r="F32" s="109">
        <f t="shared" si="3"/>
        <v>41.629316331981691</v>
      </c>
      <c r="G32" s="3">
        <f>IF((('Raw Data'!C32)/('Raw Data'!C$136)*100)&lt;0,0,('Raw Data'!C32)/('Raw Data'!C$136)*100)</f>
        <v>0</v>
      </c>
      <c r="H32" s="3">
        <f t="shared" si="4"/>
        <v>0</v>
      </c>
      <c r="I32" s="6">
        <f t="shared" si="5"/>
        <v>3.8242666656597812E-2</v>
      </c>
      <c r="J32" s="109">
        <f>'Raw Data'!F32/I32</f>
        <v>0</v>
      </c>
      <c r="K32" s="36">
        <f t="shared" si="6"/>
        <v>1.1931841845372739E-2</v>
      </c>
      <c r="L32" s="3">
        <f>A32*Table!$AC$9/$AC$16</f>
        <v>0.98872630219917534</v>
      </c>
      <c r="M32" s="3">
        <f>A32*Table!$AD$9/$AC$16</f>
        <v>0.33899187503971723</v>
      </c>
      <c r="N32" s="3">
        <f>ABS(A32*Table!$AE$9/$AC$16)</f>
        <v>0.42813104754716785</v>
      </c>
      <c r="O32" s="3">
        <f>($L32*(Table!$AC$10/Table!$AC$9)/(Table!$AC$12-Table!$AC$14))</f>
        <v>2.1208200390372705</v>
      </c>
      <c r="P32" s="3">
        <f>$N32*(Table!$AE$10/Table!$AE$9)/(Table!$AC$12-Table!$AC$13)</f>
        <v>3.5150332310933314</v>
      </c>
      <c r="Q32" s="3">
        <f>'Raw Data'!C32</f>
        <v>0</v>
      </c>
      <c r="R32" s="3">
        <f>'Raw Data'!C32/'Raw Data'!I$23*100</f>
        <v>0</v>
      </c>
      <c r="S32" s="12">
        <f t="shared" si="7"/>
        <v>0</v>
      </c>
      <c r="T32" s="12">
        <f t="shared" si="8"/>
        <v>1</v>
      </c>
      <c r="U32" s="144">
        <f t="shared" si="9"/>
        <v>0</v>
      </c>
      <c r="V32" s="144">
        <f t="shared" si="10"/>
        <v>0</v>
      </c>
      <c r="W32" s="144">
        <f t="shared" si="11"/>
        <v>0</v>
      </c>
      <c r="X32" s="147">
        <f t="shared" si="12"/>
        <v>0</v>
      </c>
      <c r="AS32" s="124"/>
      <c r="AT32" s="124"/>
    </row>
    <row r="33" spans="1:46" ht="12.4" customHeight="1" x14ac:dyDescent="0.2">
      <c r="A33" s="3">
        <f>'Raw Data'!A33</f>
        <v>5.7544183731079102</v>
      </c>
      <c r="B33" s="104">
        <f>'Raw Data'!E33</f>
        <v>0</v>
      </c>
      <c r="C33" s="104">
        <f t="shared" si="1"/>
        <v>1</v>
      </c>
      <c r="D33" s="117">
        <f t="shared" si="2"/>
        <v>0</v>
      </c>
      <c r="E33" s="109">
        <f>(2*Table!$AC$16*0.147)/A33</f>
        <v>18.981983940340569</v>
      </c>
      <c r="F33" s="109">
        <f t="shared" si="3"/>
        <v>37.963967880681139</v>
      </c>
      <c r="G33" s="3">
        <f>IF((('Raw Data'!C33)/('Raw Data'!C$136)*100)&lt;0,0,('Raw Data'!C33)/('Raw Data'!C$136)*100)</f>
        <v>0</v>
      </c>
      <c r="H33" s="3">
        <f t="shared" si="4"/>
        <v>0</v>
      </c>
      <c r="I33" s="6">
        <f t="shared" si="5"/>
        <v>4.0027681342636789E-2</v>
      </c>
      <c r="J33" s="109">
        <f>'Raw Data'!F33/I33</f>
        <v>0</v>
      </c>
      <c r="K33" s="36">
        <f t="shared" si="6"/>
        <v>1.3083838342855697E-2</v>
      </c>
      <c r="L33" s="3">
        <f>A33*Table!$AC$9/$AC$16</f>
        <v>1.0841859346568785</v>
      </c>
      <c r="M33" s="3">
        <f>A33*Table!$AD$9/$AC$16</f>
        <v>0.37172089188235841</v>
      </c>
      <c r="N33" s="3">
        <f>ABS(A33*Table!$AE$9/$AC$16)</f>
        <v>0.46946628091931625</v>
      </c>
      <c r="O33" s="3">
        <f>($L33*(Table!$AC$10/Table!$AC$9)/(Table!$AC$12-Table!$AC$14))</f>
        <v>2.32558115542016</v>
      </c>
      <c r="P33" s="3">
        <f>$N33*(Table!$AE$10/Table!$AE$9)/(Table!$AC$12-Table!$AC$13)</f>
        <v>3.8544029632127761</v>
      </c>
      <c r="Q33" s="3">
        <f>'Raw Data'!C33</f>
        <v>0</v>
      </c>
      <c r="R33" s="3">
        <f>'Raw Data'!C33/'Raw Data'!I$23*100</f>
        <v>0</v>
      </c>
      <c r="S33" s="12">
        <f t="shared" si="7"/>
        <v>0</v>
      </c>
      <c r="T33" s="12">
        <f t="shared" si="8"/>
        <v>1</v>
      </c>
      <c r="U33" s="144">
        <f t="shared" si="9"/>
        <v>0</v>
      </c>
      <c r="V33" s="144">
        <f t="shared" si="10"/>
        <v>0</v>
      </c>
      <c r="W33" s="144">
        <f t="shared" si="11"/>
        <v>0</v>
      </c>
      <c r="X33" s="147">
        <f t="shared" si="12"/>
        <v>0</v>
      </c>
      <c r="AS33" s="124"/>
      <c r="AT33" s="124"/>
    </row>
    <row r="34" spans="1:46" ht="12.4" customHeight="1" x14ac:dyDescent="0.2">
      <c r="A34" s="3">
        <f>'Raw Data'!A34</f>
        <v>6.2851791381835938</v>
      </c>
      <c r="B34" s="104">
        <f>'Raw Data'!E34</f>
        <v>0</v>
      </c>
      <c r="C34" s="104">
        <f t="shared" si="1"/>
        <v>1</v>
      </c>
      <c r="D34" s="117">
        <f t="shared" si="2"/>
        <v>0</v>
      </c>
      <c r="E34" s="109">
        <f>(2*Table!$AC$16*0.147)/A34</f>
        <v>17.379023690946447</v>
      </c>
      <c r="F34" s="109">
        <f t="shared" si="3"/>
        <v>34.758047381892894</v>
      </c>
      <c r="G34" s="3">
        <f>IF((('Raw Data'!C34)/('Raw Data'!C$136)*100)&lt;0,0,('Raw Data'!C34)/('Raw Data'!C$136)*100)</f>
        <v>0</v>
      </c>
      <c r="H34" s="3">
        <f t="shared" si="4"/>
        <v>0</v>
      </c>
      <c r="I34" s="6">
        <f t="shared" si="5"/>
        <v>3.8316226381420293E-2</v>
      </c>
      <c r="J34" s="109">
        <f>'Raw Data'!F34/I34</f>
        <v>0</v>
      </c>
      <c r="K34" s="36">
        <f t="shared" si="6"/>
        <v>1.4290630688965571E-2</v>
      </c>
      <c r="L34" s="3">
        <f>A34*Table!$AC$9/$AC$16</f>
        <v>1.1841861986022317</v>
      </c>
      <c r="M34" s="3">
        <f>A34*Table!$AD$9/$AC$16</f>
        <v>0.40600669666362227</v>
      </c>
      <c r="N34" s="3">
        <f>ABS(A34*Table!$AE$9/$AC$16)</f>
        <v>0.51276766540022867</v>
      </c>
      <c r="O34" s="3">
        <f>($L34*(Table!$AC$10/Table!$AC$9)/(Table!$AC$12-Table!$AC$14))</f>
        <v>2.5400819360837232</v>
      </c>
      <c r="P34" s="3">
        <f>$N34*(Table!$AE$10/Table!$AE$9)/(Table!$AC$12-Table!$AC$13)</f>
        <v>4.2099151510691994</v>
      </c>
      <c r="Q34" s="3">
        <f>'Raw Data'!C34</f>
        <v>0</v>
      </c>
      <c r="R34" s="3">
        <f>'Raw Data'!C34/'Raw Data'!I$23*100</f>
        <v>0</v>
      </c>
      <c r="S34" s="12">
        <f t="shared" si="7"/>
        <v>0</v>
      </c>
      <c r="T34" s="12">
        <f t="shared" si="8"/>
        <v>1</v>
      </c>
      <c r="U34" s="144">
        <f t="shared" si="9"/>
        <v>0</v>
      </c>
      <c r="V34" s="144">
        <f t="shared" si="10"/>
        <v>0</v>
      </c>
      <c r="W34" s="144">
        <f t="shared" si="11"/>
        <v>0</v>
      </c>
      <c r="X34" s="147">
        <f t="shared" si="12"/>
        <v>0</v>
      </c>
      <c r="AS34" s="124"/>
      <c r="AT34" s="124"/>
    </row>
    <row r="35" spans="1:46" ht="12.4" customHeight="1" x14ac:dyDescent="0.2">
      <c r="A35" s="3">
        <f>'Raw Data'!A35</f>
        <v>6.876349925994873</v>
      </c>
      <c r="B35" s="104">
        <f>'Raw Data'!E35</f>
        <v>0</v>
      </c>
      <c r="C35" s="104">
        <f t="shared" si="1"/>
        <v>1</v>
      </c>
      <c r="D35" s="117">
        <f t="shared" si="2"/>
        <v>0</v>
      </c>
      <c r="E35" s="109">
        <f>(2*Table!$AC$16*0.147)/A35</f>
        <v>15.884921261992288</v>
      </c>
      <c r="F35" s="109">
        <f t="shared" si="3"/>
        <v>31.769842523984575</v>
      </c>
      <c r="G35" s="3">
        <f>IF((('Raw Data'!C35)/('Raw Data'!C$136)*100)&lt;0,0,('Raw Data'!C35)/('Raw Data'!C$136)*100)</f>
        <v>0</v>
      </c>
      <c r="H35" s="3">
        <f t="shared" si="4"/>
        <v>0</v>
      </c>
      <c r="I35" s="6">
        <f t="shared" si="5"/>
        <v>3.9040308778166777E-2</v>
      </c>
      <c r="J35" s="109">
        <f>'Raw Data'!F35/I35</f>
        <v>0</v>
      </c>
      <c r="K35" s="36">
        <f t="shared" si="6"/>
        <v>1.5634777485258374E-2</v>
      </c>
      <c r="L35" s="3">
        <f>A35*Table!$AC$9/$AC$16</f>
        <v>1.2955682726134492</v>
      </c>
      <c r="M35" s="3">
        <f>A35*Table!$AD$9/$AC$16</f>
        <v>0.44419483632461115</v>
      </c>
      <c r="N35" s="3">
        <f>ABS(A35*Table!$AE$9/$AC$16)</f>
        <v>0.56099751821018495</v>
      </c>
      <c r="O35" s="3">
        <f>($L35*(Table!$AC$10/Table!$AC$9)/(Table!$AC$12-Table!$AC$14))</f>
        <v>2.7789967237525728</v>
      </c>
      <c r="P35" s="3">
        <f>$N35*(Table!$AE$10/Table!$AE$9)/(Table!$AC$12-Table!$AC$13)</f>
        <v>4.6058909541066075</v>
      </c>
      <c r="Q35" s="3">
        <f>'Raw Data'!C35</f>
        <v>0</v>
      </c>
      <c r="R35" s="3">
        <f>'Raw Data'!C35/'Raw Data'!I$23*100</f>
        <v>0</v>
      </c>
      <c r="S35" s="12">
        <f t="shared" si="7"/>
        <v>0</v>
      </c>
      <c r="T35" s="12">
        <f t="shared" si="8"/>
        <v>1</v>
      </c>
      <c r="U35" s="144">
        <f t="shared" si="9"/>
        <v>0</v>
      </c>
      <c r="V35" s="144">
        <f t="shared" si="10"/>
        <v>0</v>
      </c>
      <c r="W35" s="144">
        <f t="shared" si="11"/>
        <v>0</v>
      </c>
      <c r="X35" s="147">
        <f t="shared" si="12"/>
        <v>0</v>
      </c>
      <c r="AS35" s="124"/>
      <c r="AT35" s="124"/>
    </row>
    <row r="36" spans="1:46" ht="12.4" customHeight="1" x14ac:dyDescent="0.2">
      <c r="A36" s="3">
        <f>'Raw Data'!A36</f>
        <v>7.5282497406005859</v>
      </c>
      <c r="B36" s="104">
        <f>'Raw Data'!E36</f>
        <v>0</v>
      </c>
      <c r="C36" s="104">
        <f t="shared" si="1"/>
        <v>1</v>
      </c>
      <c r="D36" s="117">
        <f t="shared" si="2"/>
        <v>0</v>
      </c>
      <c r="E36" s="109">
        <f>(2*Table!$AC$16*0.147)/A36</f>
        <v>14.509385435932803</v>
      </c>
      <c r="F36" s="109">
        <f t="shared" si="3"/>
        <v>29.018770871865605</v>
      </c>
      <c r="G36" s="3">
        <f>IF((('Raw Data'!C36)/('Raw Data'!C$136)*100)&lt;0,0,('Raw Data'!C36)/('Raw Data'!C$136)*100)</f>
        <v>0</v>
      </c>
      <c r="H36" s="3">
        <f t="shared" si="4"/>
        <v>0</v>
      </c>
      <c r="I36" s="6">
        <f t="shared" si="5"/>
        <v>3.9336048753326747E-2</v>
      </c>
      <c r="J36" s="109">
        <f>'Raw Data'!F36/I36</f>
        <v>0</v>
      </c>
      <c r="K36" s="36">
        <f t="shared" si="6"/>
        <v>1.7117004052221059E-2</v>
      </c>
      <c r="L36" s="3">
        <f>A36*Table!$AC$9/$AC$16</f>
        <v>1.4183922600217918</v>
      </c>
      <c r="M36" s="3">
        <f>A36*Table!$AD$9/$AC$16</f>
        <v>0.48630591772175713</v>
      </c>
      <c r="N36" s="3">
        <f>ABS(A36*Table!$AE$9/$AC$16)</f>
        <v>0.61418186485504733</v>
      </c>
      <c r="O36" s="3">
        <f>($L36*(Table!$AC$10/Table!$AC$9)/(Table!$AC$12-Table!$AC$14))</f>
        <v>3.0424544402011842</v>
      </c>
      <c r="P36" s="3">
        <f>$N36*(Table!$AE$10/Table!$AE$9)/(Table!$AC$12-Table!$AC$13)</f>
        <v>5.0425440464289588</v>
      </c>
      <c r="Q36" s="3">
        <f>'Raw Data'!C36</f>
        <v>0</v>
      </c>
      <c r="R36" s="3">
        <f>'Raw Data'!C36/'Raw Data'!I$23*100</f>
        <v>0</v>
      </c>
      <c r="S36" s="12">
        <f t="shared" si="7"/>
        <v>0</v>
      </c>
      <c r="T36" s="12">
        <f t="shared" si="8"/>
        <v>1</v>
      </c>
      <c r="U36" s="144">
        <f t="shared" si="9"/>
        <v>0</v>
      </c>
      <c r="V36" s="144">
        <f t="shared" si="10"/>
        <v>0</v>
      </c>
      <c r="W36" s="144">
        <f t="shared" si="11"/>
        <v>0</v>
      </c>
      <c r="X36" s="147">
        <f t="shared" si="12"/>
        <v>0</v>
      </c>
      <c r="AS36" s="124"/>
      <c r="AT36" s="124"/>
    </row>
    <row r="37" spans="1:46" ht="12.4" customHeight="1" x14ac:dyDescent="0.2">
      <c r="A37" s="3">
        <f>'Raw Data'!A37</f>
        <v>8.2390432357788086</v>
      </c>
      <c r="B37" s="104">
        <f>'Raw Data'!E37</f>
        <v>0</v>
      </c>
      <c r="C37" s="104">
        <f t="shared" si="1"/>
        <v>1</v>
      </c>
      <c r="D37" s="117">
        <f t="shared" si="2"/>
        <v>0</v>
      </c>
      <c r="E37" s="109">
        <f>(2*Table!$AC$16*0.147)/A37</f>
        <v>13.257640968552325</v>
      </c>
      <c r="F37" s="109">
        <f t="shared" si="3"/>
        <v>26.51528193710465</v>
      </c>
      <c r="G37" s="3">
        <f>IF((('Raw Data'!C37)/('Raw Data'!C$136)*100)&lt;0,0,('Raw Data'!C37)/('Raw Data'!C$136)*100)</f>
        <v>0</v>
      </c>
      <c r="H37" s="3">
        <f t="shared" si="4"/>
        <v>0</v>
      </c>
      <c r="I37" s="6">
        <f t="shared" si="5"/>
        <v>3.9182764044193741E-2</v>
      </c>
      <c r="J37" s="109">
        <f>'Raw Data'!F37/I37</f>
        <v>0</v>
      </c>
      <c r="K37" s="36">
        <f t="shared" si="6"/>
        <v>1.8733137357634939E-2</v>
      </c>
      <c r="L37" s="3">
        <f>A37*Table!$AC$9/$AC$16</f>
        <v>1.5523123645312626</v>
      </c>
      <c r="M37" s="3">
        <f>A37*Table!$AD$9/$AC$16</f>
        <v>0.53222138212500436</v>
      </c>
      <c r="N37" s="3">
        <f>ABS(A37*Table!$AE$9/$AC$16)</f>
        <v>0.6721709711463818</v>
      </c>
      <c r="O37" s="3">
        <f>($L37*(Table!$AC$10/Table!$AC$9)/(Table!$AC$12-Table!$AC$14))</f>
        <v>3.3297133516329107</v>
      </c>
      <c r="P37" s="3">
        <f>$N37*(Table!$AE$10/Table!$AE$9)/(Table!$AC$12-Table!$AC$13)</f>
        <v>5.5186450833036256</v>
      </c>
      <c r="Q37" s="3">
        <f>'Raw Data'!C37</f>
        <v>0</v>
      </c>
      <c r="R37" s="3">
        <f>'Raw Data'!C37/'Raw Data'!I$23*100</f>
        <v>0</v>
      </c>
      <c r="S37" s="12">
        <f t="shared" si="7"/>
        <v>0</v>
      </c>
      <c r="T37" s="12">
        <f t="shared" si="8"/>
        <v>1</v>
      </c>
      <c r="U37" s="144">
        <f t="shared" si="9"/>
        <v>0</v>
      </c>
      <c r="V37" s="144">
        <f t="shared" si="10"/>
        <v>0</v>
      </c>
      <c r="W37" s="144">
        <f t="shared" si="11"/>
        <v>0</v>
      </c>
      <c r="X37" s="147">
        <f t="shared" si="12"/>
        <v>0</v>
      </c>
      <c r="AS37" s="124"/>
      <c r="AT37" s="124"/>
    </row>
    <row r="38" spans="1:46" ht="12.4" customHeight="1" x14ac:dyDescent="0.2">
      <c r="A38" s="3">
        <f>'Raw Data'!A38</f>
        <v>9.0206203460693359</v>
      </c>
      <c r="B38" s="104">
        <f>'Raw Data'!E38</f>
        <v>0</v>
      </c>
      <c r="C38" s="104">
        <f t="shared" si="1"/>
        <v>1</v>
      </c>
      <c r="D38" s="117">
        <f t="shared" si="2"/>
        <v>0</v>
      </c>
      <c r="E38" s="109">
        <f>(2*Table!$AC$16*0.147)/A38</f>
        <v>12.108954035731177</v>
      </c>
      <c r="F38" s="109">
        <f t="shared" si="3"/>
        <v>24.217908071462354</v>
      </c>
      <c r="G38" s="3">
        <f>IF((('Raw Data'!C38)/('Raw Data'!C$136)*100)&lt;0,0,('Raw Data'!C38)/('Raw Data'!C$136)*100)</f>
        <v>0</v>
      </c>
      <c r="H38" s="3">
        <f t="shared" si="4"/>
        <v>0</v>
      </c>
      <c r="I38" s="6">
        <f t="shared" si="5"/>
        <v>3.9359623006830935E-2</v>
      </c>
      <c r="J38" s="109">
        <f>'Raw Data'!F38/I38</f>
        <v>0</v>
      </c>
      <c r="K38" s="36">
        <f t="shared" si="6"/>
        <v>2.051021158138391E-2</v>
      </c>
      <c r="L38" s="3">
        <f>A38*Table!$AC$9/$AC$16</f>
        <v>1.6995687603795016</v>
      </c>
      <c r="M38" s="3">
        <f>A38*Table!$AD$9/$AC$16</f>
        <v>0.58270928927297194</v>
      </c>
      <c r="N38" s="3">
        <f>ABS(A38*Table!$AE$9/$AC$16)</f>
        <v>0.73593486098353789</v>
      </c>
      <c r="O38" s="3">
        <f>($L38*(Table!$AC$10/Table!$AC$9)/(Table!$AC$12-Table!$AC$14))</f>
        <v>3.6455786365926683</v>
      </c>
      <c r="P38" s="3">
        <f>$N38*(Table!$AE$10/Table!$AE$9)/(Table!$AC$12-Table!$AC$13)</f>
        <v>6.0421581361538399</v>
      </c>
      <c r="Q38" s="3">
        <f>'Raw Data'!C38</f>
        <v>0</v>
      </c>
      <c r="R38" s="3">
        <f>'Raw Data'!C38/'Raw Data'!I$23*100</f>
        <v>0</v>
      </c>
      <c r="S38" s="12">
        <f t="shared" si="7"/>
        <v>0</v>
      </c>
      <c r="T38" s="12">
        <f t="shared" si="8"/>
        <v>1</v>
      </c>
      <c r="U38" s="144">
        <f t="shared" si="9"/>
        <v>0</v>
      </c>
      <c r="V38" s="144">
        <f t="shared" si="10"/>
        <v>0</v>
      </c>
      <c r="W38" s="144">
        <f t="shared" si="11"/>
        <v>0</v>
      </c>
      <c r="X38" s="147">
        <f t="shared" si="12"/>
        <v>0</v>
      </c>
      <c r="AS38" s="124"/>
      <c r="AT38" s="124"/>
    </row>
    <row r="39" spans="1:46" ht="12.4" customHeight="1" x14ac:dyDescent="0.2">
      <c r="A39" s="3">
        <f>'Raw Data'!A39</f>
        <v>9.8639650344848633</v>
      </c>
      <c r="B39" s="104">
        <f>'Raw Data'!E39</f>
        <v>0</v>
      </c>
      <c r="C39" s="104">
        <f t="shared" si="1"/>
        <v>1</v>
      </c>
      <c r="D39" s="117">
        <f t="shared" si="2"/>
        <v>0</v>
      </c>
      <c r="E39" s="109">
        <f>(2*Table!$AC$16*0.147)/A39</f>
        <v>11.073668323281876</v>
      </c>
      <c r="F39" s="109">
        <f t="shared" si="3"/>
        <v>22.147336646563751</v>
      </c>
      <c r="G39" s="3">
        <f>IF((('Raw Data'!C39)/('Raw Data'!C$136)*100)&lt;0,0,('Raw Data'!C39)/('Raw Data'!C$136)*100)</f>
        <v>0</v>
      </c>
      <c r="H39" s="3">
        <f t="shared" si="4"/>
        <v>0</v>
      </c>
      <c r="I39" s="6">
        <f t="shared" si="5"/>
        <v>3.8815119210566795E-2</v>
      </c>
      <c r="J39" s="109">
        <f>'Raw Data'!F39/I39</f>
        <v>0</v>
      </c>
      <c r="K39" s="36">
        <f t="shared" si="6"/>
        <v>2.2427726933083186E-2</v>
      </c>
      <c r="L39" s="3">
        <f>A39*Table!$AC$9/$AC$16</f>
        <v>1.8584627423535431</v>
      </c>
      <c r="M39" s="3">
        <f>A39*Table!$AD$9/$AC$16</f>
        <v>0.63718722594978627</v>
      </c>
      <c r="N39" s="3">
        <f>ABS(A39*Table!$AE$9/$AC$16)</f>
        <v>0.80473797343253128</v>
      </c>
      <c r="O39" s="3">
        <f>($L39*(Table!$AC$10/Table!$AC$9)/(Table!$AC$12-Table!$AC$14))</f>
        <v>3.9864065687549188</v>
      </c>
      <c r="P39" s="3">
        <f>$N39*(Table!$AE$10/Table!$AE$9)/(Table!$AC$12-Table!$AC$13)</f>
        <v>6.6070441168516503</v>
      </c>
      <c r="Q39" s="3">
        <f>'Raw Data'!C39</f>
        <v>0</v>
      </c>
      <c r="R39" s="3">
        <f>'Raw Data'!C39/'Raw Data'!I$23*100</f>
        <v>0</v>
      </c>
      <c r="S39" s="12">
        <f t="shared" si="7"/>
        <v>0</v>
      </c>
      <c r="T39" s="12">
        <f t="shared" si="8"/>
        <v>1</v>
      </c>
      <c r="U39" s="144">
        <f t="shared" si="9"/>
        <v>0</v>
      </c>
      <c r="V39" s="144">
        <f t="shared" si="10"/>
        <v>0</v>
      </c>
      <c r="W39" s="144">
        <f t="shared" si="11"/>
        <v>0</v>
      </c>
      <c r="X39" s="147">
        <f t="shared" si="12"/>
        <v>0</v>
      </c>
      <c r="AS39" s="124"/>
      <c r="AT39" s="124"/>
    </row>
    <row r="40" spans="1:46" ht="12.4" customHeight="1" x14ac:dyDescent="0.2">
      <c r="A40" s="3">
        <f>'Raw Data'!A40</f>
        <v>10.769554138183594</v>
      </c>
      <c r="B40" s="104">
        <f>'Raw Data'!E40</f>
        <v>0</v>
      </c>
      <c r="C40" s="104">
        <f t="shared" si="1"/>
        <v>1</v>
      </c>
      <c r="D40" s="117">
        <f t="shared" si="2"/>
        <v>0</v>
      </c>
      <c r="E40" s="109">
        <f>(2*Table!$AC$16*0.147)/A40</f>
        <v>10.142506898875013</v>
      </c>
      <c r="F40" s="109">
        <f t="shared" si="3"/>
        <v>20.285013797750025</v>
      </c>
      <c r="G40" s="3">
        <f>IF((('Raw Data'!C40)/('Raw Data'!C$136)*100)&lt;0,0,('Raw Data'!C40)/('Raw Data'!C$136)*100)</f>
        <v>0</v>
      </c>
      <c r="H40" s="3">
        <f t="shared" si="4"/>
        <v>0</v>
      </c>
      <c r="I40" s="6">
        <f t="shared" si="5"/>
        <v>3.8146199671731384E-2</v>
      </c>
      <c r="J40" s="109">
        <f>'Raw Data'!F40/I40</f>
        <v>0</v>
      </c>
      <c r="K40" s="36">
        <f t="shared" si="6"/>
        <v>2.448676759881192E-2</v>
      </c>
      <c r="L40" s="3">
        <f>A40*Table!$AC$9/$AC$16</f>
        <v>2.0290841510083362</v>
      </c>
      <c r="M40" s="3">
        <f>A40*Table!$AD$9/$AC$16</f>
        <v>0.69568599463142955</v>
      </c>
      <c r="N40" s="3">
        <f>ABS(A40*Table!$AE$9/$AC$16)</f>
        <v>0.87861921059479953</v>
      </c>
      <c r="O40" s="3">
        <f>($L40*(Table!$AC$10/Table!$AC$9)/(Table!$AC$12-Table!$AC$14))</f>
        <v>4.3523898563027377</v>
      </c>
      <c r="P40" s="3">
        <f>$N40*(Table!$AE$10/Table!$AE$9)/(Table!$AC$12-Table!$AC$13)</f>
        <v>7.2136224186765139</v>
      </c>
      <c r="Q40" s="3">
        <f>'Raw Data'!C40</f>
        <v>0</v>
      </c>
      <c r="R40" s="3">
        <f>'Raw Data'!C40/'Raw Data'!I$23*100</f>
        <v>0</v>
      </c>
      <c r="S40" s="12">
        <f t="shared" si="7"/>
        <v>0</v>
      </c>
      <c r="T40" s="12">
        <f t="shared" si="8"/>
        <v>1</v>
      </c>
      <c r="U40" s="144">
        <f t="shared" si="9"/>
        <v>0</v>
      </c>
      <c r="V40" s="144">
        <f t="shared" si="10"/>
        <v>0</v>
      </c>
      <c r="W40" s="144">
        <f t="shared" si="11"/>
        <v>0</v>
      </c>
      <c r="X40" s="147">
        <f t="shared" si="12"/>
        <v>0</v>
      </c>
      <c r="AS40" s="124"/>
      <c r="AT40" s="124"/>
    </row>
    <row r="41" spans="1:46" ht="12.4" customHeight="1" x14ac:dyDescent="0.2">
      <c r="A41" s="3">
        <f>'Raw Data'!A41</f>
        <v>11.870817184448242</v>
      </c>
      <c r="B41" s="104">
        <f>'Raw Data'!E41</f>
        <v>0</v>
      </c>
      <c r="C41" s="104">
        <f t="shared" si="1"/>
        <v>1</v>
      </c>
      <c r="D41" s="117">
        <f t="shared" si="2"/>
        <v>0</v>
      </c>
      <c r="E41" s="109">
        <f>(2*Table!$AC$16*0.147)/A41</f>
        <v>9.2015802658839529</v>
      </c>
      <c r="F41" s="109">
        <f t="shared" si="3"/>
        <v>18.403160531767906</v>
      </c>
      <c r="G41" s="3">
        <f>IF((('Raw Data'!C41)/('Raw Data'!C$136)*100)&lt;0,0,('Raw Data'!C41)/('Raw Data'!C$136)*100)</f>
        <v>0</v>
      </c>
      <c r="H41" s="3">
        <f t="shared" si="4"/>
        <v>0</v>
      </c>
      <c r="I41" s="6">
        <f t="shared" si="5"/>
        <v>4.2282892933586891E-2</v>
      </c>
      <c r="J41" s="109">
        <f>'Raw Data'!F41/I41</f>
        <v>0</v>
      </c>
      <c r="K41" s="36">
        <f t="shared" si="6"/>
        <v>2.6990712695613324E-2</v>
      </c>
      <c r="L41" s="3">
        <f>A41*Table!$AC$9/$AC$16</f>
        <v>2.236572350110666</v>
      </c>
      <c r="M41" s="3">
        <f>A41*Table!$AD$9/$AC$16</f>
        <v>0.76682480575222833</v>
      </c>
      <c r="N41" s="3">
        <f>ABS(A41*Table!$AE$9/$AC$16)</f>
        <v>0.96846423629885015</v>
      </c>
      <c r="O41" s="3">
        <f>($L41*(Table!$AC$10/Table!$AC$9)/(Table!$AC$12-Table!$AC$14))</f>
        <v>4.7974524884398679</v>
      </c>
      <c r="P41" s="3">
        <f>$N41*(Table!$AE$10/Table!$AE$9)/(Table!$AC$12-Table!$AC$13)</f>
        <v>7.9512663078723316</v>
      </c>
      <c r="Q41" s="3">
        <f>'Raw Data'!C41</f>
        <v>0</v>
      </c>
      <c r="R41" s="3">
        <f>'Raw Data'!C41/'Raw Data'!I$23*100</f>
        <v>0</v>
      </c>
      <c r="S41" s="12">
        <f t="shared" si="7"/>
        <v>0</v>
      </c>
      <c r="T41" s="12">
        <f t="shared" si="8"/>
        <v>1</v>
      </c>
      <c r="U41" s="144">
        <f t="shared" si="9"/>
        <v>0</v>
      </c>
      <c r="V41" s="144">
        <f t="shared" si="10"/>
        <v>0</v>
      </c>
      <c r="W41" s="144">
        <f t="shared" si="11"/>
        <v>0</v>
      </c>
      <c r="X41" s="147">
        <f t="shared" si="12"/>
        <v>0</v>
      </c>
      <c r="AS41" s="124"/>
      <c r="AT41" s="124"/>
    </row>
    <row r="42" spans="1:46" ht="12.4" customHeight="1" x14ac:dyDescent="0.2">
      <c r="A42" s="3">
        <f>'Raw Data'!A42</f>
        <v>12.87009334564209</v>
      </c>
      <c r="B42" s="104">
        <f>'Raw Data'!E42</f>
        <v>0</v>
      </c>
      <c r="C42" s="104">
        <f t="shared" si="1"/>
        <v>1</v>
      </c>
      <c r="D42" s="117">
        <f t="shared" si="2"/>
        <v>0</v>
      </c>
      <c r="E42" s="109">
        <f>(2*Table!$AC$16*0.147)/A42</f>
        <v>8.4871394644018832</v>
      </c>
      <c r="F42" s="109">
        <f t="shared" si="3"/>
        <v>16.974278928803766</v>
      </c>
      <c r="G42" s="3">
        <f>IF((('Raw Data'!C42)/('Raw Data'!C$136)*100)&lt;0,0,('Raw Data'!C42)/('Raw Data'!C$136)*100)</f>
        <v>0</v>
      </c>
      <c r="H42" s="3">
        <f t="shared" si="4"/>
        <v>0</v>
      </c>
      <c r="I42" s="6">
        <f t="shared" si="5"/>
        <v>3.5101080094603887E-2</v>
      </c>
      <c r="J42" s="109">
        <f>'Raw Data'!F42/I42</f>
        <v>0</v>
      </c>
      <c r="K42" s="36">
        <f t="shared" si="6"/>
        <v>2.9262769905431453E-2</v>
      </c>
      <c r="L42" s="3">
        <f>A42*Table!$AC$9/$AC$16</f>
        <v>2.4248452716395108</v>
      </c>
      <c r="M42" s="3">
        <f>A42*Table!$AD$9/$AC$16</f>
        <v>0.8313755217049752</v>
      </c>
      <c r="N42" s="3">
        <f>ABS(A42*Table!$AE$9/$AC$16)</f>
        <v>1.0499888027431972</v>
      </c>
      <c r="O42" s="3">
        <f>($L42*(Table!$AC$10/Table!$AC$9)/(Table!$AC$12-Table!$AC$14))</f>
        <v>5.2012983089650602</v>
      </c>
      <c r="P42" s="3">
        <f>$N42*(Table!$AE$10/Table!$AE$9)/(Table!$AC$12-Table!$AC$13)</f>
        <v>8.620597723671569</v>
      </c>
      <c r="Q42" s="3">
        <f>'Raw Data'!C42</f>
        <v>0</v>
      </c>
      <c r="R42" s="3">
        <f>'Raw Data'!C42/'Raw Data'!I$23*100</f>
        <v>0</v>
      </c>
      <c r="S42" s="12">
        <f t="shared" si="7"/>
        <v>0</v>
      </c>
      <c r="T42" s="12">
        <f t="shared" si="8"/>
        <v>1</v>
      </c>
      <c r="U42" s="144">
        <f t="shared" si="9"/>
        <v>0</v>
      </c>
      <c r="V42" s="144">
        <f t="shared" si="10"/>
        <v>0</v>
      </c>
      <c r="W42" s="144">
        <f t="shared" si="11"/>
        <v>0</v>
      </c>
      <c r="X42" s="147">
        <f t="shared" si="12"/>
        <v>0</v>
      </c>
      <c r="AS42" s="124"/>
      <c r="AT42" s="124"/>
    </row>
    <row r="43" spans="1:46" ht="12.4" customHeight="1" x14ac:dyDescent="0.2">
      <c r="A43" s="3">
        <f>'Raw Data'!A43</f>
        <v>14.164556503295898</v>
      </c>
      <c r="B43" s="104">
        <f>'Raw Data'!E43</f>
        <v>0</v>
      </c>
      <c r="C43" s="104">
        <f t="shared" si="1"/>
        <v>1</v>
      </c>
      <c r="D43" s="117">
        <f t="shared" si="2"/>
        <v>0</v>
      </c>
      <c r="E43" s="109">
        <f>(2*Table!$AC$16*0.147)/A43</f>
        <v>7.7115211562690762</v>
      </c>
      <c r="F43" s="109">
        <f t="shared" si="3"/>
        <v>15.423042312538152</v>
      </c>
      <c r="G43" s="3">
        <f>IF((('Raw Data'!C43)/('Raw Data'!C$136)*100)&lt;0,0,('Raw Data'!C43)/('Raw Data'!C$136)*100)</f>
        <v>0</v>
      </c>
      <c r="H43" s="3">
        <f t="shared" si="4"/>
        <v>0</v>
      </c>
      <c r="I43" s="6">
        <f t="shared" si="5"/>
        <v>4.1621284357916233E-2</v>
      </c>
      <c r="J43" s="109">
        <f>'Raw Data'!F43/I43</f>
        <v>0</v>
      </c>
      <c r="K43" s="36">
        <f t="shared" si="6"/>
        <v>3.2205994675926837E-2</v>
      </c>
      <c r="L43" s="3">
        <f>A43*Table!$AC$9/$AC$16</f>
        <v>2.6687341683903054</v>
      </c>
      <c r="M43" s="3">
        <f>A43*Table!$AD$9/$AC$16</f>
        <v>0.91499457201953327</v>
      </c>
      <c r="N43" s="3">
        <f>ABS(A43*Table!$AE$9/$AC$16)</f>
        <v>1.1555957928867713</v>
      </c>
      <c r="O43" s="3">
        <f>($L43*(Table!$AC$10/Table!$AC$9)/(Table!$AC$12-Table!$AC$14))</f>
        <v>5.7244405156377214</v>
      </c>
      <c r="P43" s="3">
        <f>$N43*(Table!$AE$10/Table!$AE$9)/(Table!$AC$12-Table!$AC$13)</f>
        <v>9.4876501879045243</v>
      </c>
      <c r="Q43" s="3">
        <f>'Raw Data'!C43</f>
        <v>0</v>
      </c>
      <c r="R43" s="3">
        <f>'Raw Data'!C43/'Raw Data'!I$23*100</f>
        <v>0</v>
      </c>
      <c r="S43" s="12">
        <f t="shared" si="7"/>
        <v>0</v>
      </c>
      <c r="T43" s="12">
        <f t="shared" si="8"/>
        <v>1</v>
      </c>
      <c r="U43" s="144">
        <f t="shared" si="9"/>
        <v>0</v>
      </c>
      <c r="V43" s="144">
        <f t="shared" si="10"/>
        <v>0</v>
      </c>
      <c r="W43" s="144">
        <f t="shared" si="11"/>
        <v>0</v>
      </c>
      <c r="X43" s="147">
        <f t="shared" si="12"/>
        <v>0</v>
      </c>
      <c r="AS43" s="124"/>
      <c r="AT43" s="124"/>
    </row>
    <row r="44" spans="1:46" ht="12.4" customHeight="1" x14ac:dyDescent="0.2">
      <c r="A44" s="3">
        <f>'Raw Data'!A44</f>
        <v>15.458779335021973</v>
      </c>
      <c r="B44" s="104">
        <f>'Raw Data'!E44</f>
        <v>0</v>
      </c>
      <c r="C44" s="104">
        <f t="shared" si="1"/>
        <v>1</v>
      </c>
      <c r="D44" s="117">
        <f t="shared" si="2"/>
        <v>0</v>
      </c>
      <c r="E44" s="109">
        <f>(2*Table!$AC$16*0.147)/A44</f>
        <v>7.0659057081481906</v>
      </c>
      <c r="F44" s="109">
        <f t="shared" si="3"/>
        <v>14.131811416296381</v>
      </c>
      <c r="G44" s="3">
        <f>IF((('Raw Data'!C44)/('Raw Data'!C$136)*100)&lt;0,0,('Raw Data'!C44)/('Raw Data'!C$136)*100)</f>
        <v>0</v>
      </c>
      <c r="H44" s="3">
        <f t="shared" si="4"/>
        <v>0</v>
      </c>
      <c r="I44" s="6">
        <f t="shared" si="5"/>
        <v>3.7972216753853649E-2</v>
      </c>
      <c r="J44" s="109">
        <f>'Raw Data'!F44/I44</f>
        <v>0</v>
      </c>
      <c r="K44" s="36">
        <f t="shared" si="6"/>
        <v>3.5148673016638321E-2</v>
      </c>
      <c r="L44" s="3">
        <f>A44*Table!$AC$9/$AC$16</f>
        <v>2.9125777855014054</v>
      </c>
      <c r="M44" s="3">
        <f>A44*Table!$AD$9/$AC$16</f>
        <v>0.99859809788619625</v>
      </c>
      <c r="N44" s="3">
        <f>ABS(A44*Table!$AE$9/$AC$16)</f>
        <v>1.2611831763712205</v>
      </c>
      <c r="O44" s="3">
        <f>($L44*(Table!$AC$10/Table!$AC$9)/(Table!$AC$12-Table!$AC$14))</f>
        <v>6.2474855973861132</v>
      </c>
      <c r="P44" s="3">
        <f>$N44*(Table!$AE$10/Table!$AE$9)/(Table!$AC$12-Table!$AC$13)</f>
        <v>10.354541677924631</v>
      </c>
      <c r="Q44" s="3">
        <f>'Raw Data'!C44</f>
        <v>0</v>
      </c>
      <c r="R44" s="3">
        <f>'Raw Data'!C44/'Raw Data'!I$23*100</f>
        <v>0</v>
      </c>
      <c r="S44" s="12">
        <f t="shared" si="7"/>
        <v>0</v>
      </c>
      <c r="T44" s="12">
        <f t="shared" si="8"/>
        <v>1</v>
      </c>
      <c r="U44" s="144">
        <f t="shared" si="9"/>
        <v>0</v>
      </c>
      <c r="V44" s="144">
        <f t="shared" si="10"/>
        <v>0</v>
      </c>
      <c r="W44" s="144">
        <f t="shared" si="11"/>
        <v>0</v>
      </c>
      <c r="X44" s="147">
        <f t="shared" si="12"/>
        <v>0</v>
      </c>
      <c r="AS44" s="124"/>
      <c r="AT44" s="124"/>
    </row>
    <row r="45" spans="1:46" ht="12.4" customHeight="1" x14ac:dyDescent="0.2">
      <c r="A45" s="3">
        <f>'Raw Data'!A45</f>
        <v>16.856185913085938</v>
      </c>
      <c r="B45" s="104">
        <f>'Raw Data'!E45</f>
        <v>0</v>
      </c>
      <c r="C45" s="104">
        <f t="shared" si="1"/>
        <v>1</v>
      </c>
      <c r="D45" s="117">
        <f t="shared" si="2"/>
        <v>0</v>
      </c>
      <c r="E45" s="109">
        <f>(2*Table!$AC$16*0.147)/A45</f>
        <v>6.4801300666443451</v>
      </c>
      <c r="F45" s="109">
        <f t="shared" si="3"/>
        <v>12.96026013328869</v>
      </c>
      <c r="G45" s="3">
        <f>IF((('Raw Data'!C45)/('Raw Data'!C$136)*100)&lt;0,0,('Raw Data'!C45)/('Raw Data'!C$136)*100)</f>
        <v>0</v>
      </c>
      <c r="H45" s="3">
        <f t="shared" si="4"/>
        <v>0</v>
      </c>
      <c r="I45" s="6">
        <f t="shared" si="5"/>
        <v>3.7584114693516413E-2</v>
      </c>
      <c r="J45" s="109">
        <f>'Raw Data'!F45/I45</f>
        <v>0</v>
      </c>
      <c r="K45" s="36">
        <f t="shared" si="6"/>
        <v>3.8325960551391786E-2</v>
      </c>
      <c r="L45" s="3">
        <f>A45*Table!$AC$9/$AC$16</f>
        <v>3.1758621799789113</v>
      </c>
      <c r="M45" s="3">
        <f>A45*Table!$AD$9/$AC$16</f>
        <v>1.0888670331356267</v>
      </c>
      <c r="N45" s="3">
        <f>ABS(A45*Table!$AE$9/$AC$16)</f>
        <v>1.3751886633899821</v>
      </c>
      <c r="O45" s="3">
        <f>($L45*(Table!$AC$10/Table!$AC$9)/(Table!$AC$12-Table!$AC$14))</f>
        <v>6.8122311882859536</v>
      </c>
      <c r="P45" s="3">
        <f>$N45*(Table!$AE$10/Table!$AE$9)/(Table!$AC$12-Table!$AC$13)</f>
        <v>11.290547318472758</v>
      </c>
      <c r="Q45" s="3">
        <f>'Raw Data'!C45</f>
        <v>0</v>
      </c>
      <c r="R45" s="3">
        <f>'Raw Data'!C45/'Raw Data'!I$23*100</f>
        <v>0</v>
      </c>
      <c r="S45" s="12">
        <f t="shared" si="7"/>
        <v>0</v>
      </c>
      <c r="T45" s="12">
        <f t="shared" si="8"/>
        <v>1</v>
      </c>
      <c r="U45" s="144">
        <f t="shared" si="9"/>
        <v>0</v>
      </c>
      <c r="V45" s="144">
        <f t="shared" si="10"/>
        <v>0</v>
      </c>
      <c r="W45" s="144">
        <f t="shared" si="11"/>
        <v>0</v>
      </c>
      <c r="X45" s="147">
        <f t="shared" si="12"/>
        <v>0</v>
      </c>
      <c r="AS45" s="124"/>
      <c r="AT45" s="124"/>
    </row>
    <row r="46" spans="1:46" ht="12.4" customHeight="1" x14ac:dyDescent="0.2">
      <c r="A46" s="3">
        <f>'Raw Data'!A46</f>
        <v>18.486534118652344</v>
      </c>
      <c r="B46" s="104">
        <f>'Raw Data'!E46</f>
        <v>0</v>
      </c>
      <c r="C46" s="104">
        <f t="shared" si="1"/>
        <v>1</v>
      </c>
      <c r="D46" s="117">
        <f t="shared" si="2"/>
        <v>0</v>
      </c>
      <c r="E46" s="109">
        <f>(2*Table!$AC$16*0.147)/A46</f>
        <v>5.908640118437618</v>
      </c>
      <c r="F46" s="109">
        <f t="shared" si="3"/>
        <v>11.817280236875236</v>
      </c>
      <c r="G46" s="3">
        <f>IF((('Raw Data'!C46)/('Raw Data'!C$136)*100)&lt;0,0,('Raw Data'!C46)/('Raw Data'!C$136)*100)</f>
        <v>0</v>
      </c>
      <c r="H46" s="3">
        <f t="shared" si="4"/>
        <v>0</v>
      </c>
      <c r="I46" s="6">
        <f t="shared" si="5"/>
        <v>4.0096184031797155E-2</v>
      </c>
      <c r="J46" s="109">
        <f>'Raw Data'!F46/I46</f>
        <v>0</v>
      </c>
      <c r="K46" s="36">
        <f t="shared" si="6"/>
        <v>4.2032888164420891E-2</v>
      </c>
      <c r="L46" s="3">
        <f>A46*Table!$AC$9/$AC$16</f>
        <v>3.4830349433165053</v>
      </c>
      <c r="M46" s="3">
        <f>A46*Table!$AD$9/$AC$16</f>
        <v>1.1941834091370875</v>
      </c>
      <c r="N46" s="3">
        <f>ABS(A46*Table!$AE$9/$AC$16)</f>
        <v>1.508198371590493</v>
      </c>
      <c r="O46" s="3">
        <f>($L46*(Table!$AC$10/Table!$AC$9)/(Table!$AC$12-Table!$AC$14))</f>
        <v>7.4711174245313297</v>
      </c>
      <c r="P46" s="3">
        <f>$N46*(Table!$AE$10/Table!$AE$9)/(Table!$AC$12-Table!$AC$13)</f>
        <v>12.382581047540992</v>
      </c>
      <c r="Q46" s="3">
        <f>'Raw Data'!C46</f>
        <v>0</v>
      </c>
      <c r="R46" s="3">
        <f>'Raw Data'!C46/'Raw Data'!I$23*100</f>
        <v>0</v>
      </c>
      <c r="S46" s="12">
        <f t="shared" si="7"/>
        <v>0</v>
      </c>
      <c r="T46" s="12">
        <f t="shared" si="8"/>
        <v>1</v>
      </c>
      <c r="U46" s="144">
        <f t="shared" si="9"/>
        <v>0</v>
      </c>
      <c r="V46" s="144">
        <f t="shared" si="10"/>
        <v>0</v>
      </c>
      <c r="W46" s="144">
        <f t="shared" si="11"/>
        <v>0</v>
      </c>
      <c r="X46" s="147">
        <f t="shared" si="12"/>
        <v>0</v>
      </c>
      <c r="AS46" s="124"/>
      <c r="AT46" s="124"/>
    </row>
    <row r="47" spans="1:46" ht="12.4" customHeight="1" x14ac:dyDescent="0.2">
      <c r="A47" s="3">
        <f>'Raw Data'!A47</f>
        <v>20.286380767822266</v>
      </c>
      <c r="B47" s="104">
        <f>'Raw Data'!E47</f>
        <v>0</v>
      </c>
      <c r="C47" s="104">
        <f t="shared" si="1"/>
        <v>1</v>
      </c>
      <c r="D47" s="117">
        <f t="shared" si="2"/>
        <v>0</v>
      </c>
      <c r="E47" s="109">
        <f>(2*Table!$AC$16*0.147)/A47</f>
        <v>5.3844142232405154</v>
      </c>
      <c r="F47" s="109">
        <f t="shared" si="3"/>
        <v>10.768828446481031</v>
      </c>
      <c r="G47" s="3">
        <f>IF((('Raw Data'!C47)/('Raw Data'!C$136)*100)&lt;0,0,('Raw Data'!C47)/('Raw Data'!C$136)*100)</f>
        <v>0</v>
      </c>
      <c r="H47" s="3">
        <f t="shared" si="4"/>
        <v>0</v>
      </c>
      <c r="I47" s="6">
        <f t="shared" si="5"/>
        <v>4.0349076119685523E-2</v>
      </c>
      <c r="J47" s="109">
        <f>'Raw Data'!F47/I47</f>
        <v>0</v>
      </c>
      <c r="K47" s="36">
        <f t="shared" si="6"/>
        <v>4.6125204897893166E-2</v>
      </c>
      <c r="L47" s="3">
        <f>A47*Table!$AC$9/$AC$16</f>
        <v>3.822142789678296</v>
      </c>
      <c r="M47" s="3">
        <f>A47*Table!$AD$9/$AC$16</f>
        <v>1.3104489564611301</v>
      </c>
      <c r="N47" s="3">
        <f>ABS(A47*Table!$AE$9/$AC$16)</f>
        <v>1.6550363763764637</v>
      </c>
      <c r="O47" s="3">
        <f>($L47*(Table!$AC$10/Table!$AC$9)/(Table!$AC$12-Table!$AC$14))</f>
        <v>8.1985044823644291</v>
      </c>
      <c r="P47" s="3">
        <f>$N47*(Table!$AE$10/Table!$AE$9)/(Table!$AC$12-Table!$AC$13)</f>
        <v>13.58814758929773</v>
      </c>
      <c r="Q47" s="3">
        <f>'Raw Data'!C47</f>
        <v>0</v>
      </c>
      <c r="R47" s="3">
        <f>'Raw Data'!C47/'Raw Data'!I$23*100</f>
        <v>0</v>
      </c>
      <c r="S47" s="12">
        <f t="shared" si="7"/>
        <v>0</v>
      </c>
      <c r="T47" s="12">
        <f t="shared" si="8"/>
        <v>1</v>
      </c>
      <c r="U47" s="144">
        <f t="shared" si="9"/>
        <v>0</v>
      </c>
      <c r="V47" s="144">
        <f t="shared" si="10"/>
        <v>0</v>
      </c>
      <c r="W47" s="144">
        <f t="shared" si="11"/>
        <v>0</v>
      </c>
      <c r="X47" s="147">
        <f t="shared" si="12"/>
        <v>0</v>
      </c>
      <c r="AS47" s="124"/>
      <c r="AT47" s="124"/>
    </row>
    <row r="48" spans="1:46" ht="12.4" customHeight="1" x14ac:dyDescent="0.2">
      <c r="A48" s="3">
        <f>'Raw Data'!A48</f>
        <v>22.182947158813477</v>
      </c>
      <c r="B48" s="104">
        <f>'Raw Data'!E48</f>
        <v>0</v>
      </c>
      <c r="C48" s="104">
        <f t="shared" si="1"/>
        <v>1</v>
      </c>
      <c r="D48" s="117">
        <f t="shared" si="2"/>
        <v>0</v>
      </c>
      <c r="E48" s="109">
        <f>(2*Table!$AC$16*0.147)/A48</f>
        <v>4.9240651551990426</v>
      </c>
      <c r="F48" s="109">
        <f t="shared" si="3"/>
        <v>9.8481303103980853</v>
      </c>
      <c r="G48" s="3">
        <f>IF((('Raw Data'!C48)/('Raw Data'!C$136)*100)&lt;0,0,('Raw Data'!C48)/('Raw Data'!C$136)*100)</f>
        <v>0</v>
      </c>
      <c r="H48" s="3">
        <f t="shared" si="4"/>
        <v>0</v>
      </c>
      <c r="I48" s="6">
        <f t="shared" si="5"/>
        <v>3.8814671916979182E-2</v>
      </c>
      <c r="J48" s="109">
        <f>'Raw Data'!F48/I48</f>
        <v>0</v>
      </c>
      <c r="K48" s="36">
        <f t="shared" si="6"/>
        <v>5.0437433598918294E-2</v>
      </c>
      <c r="L48" s="3">
        <f>A48*Table!$AC$9/$AC$16</f>
        <v>4.1794735348436109</v>
      </c>
      <c r="M48" s="3">
        <f>A48*Table!$AD$9/$AC$16</f>
        <v>1.4329623548035237</v>
      </c>
      <c r="N48" s="3">
        <f>ABS(A48*Table!$AE$9/$AC$16)</f>
        <v>1.8097651278096569</v>
      </c>
      <c r="O48" s="3">
        <f>($L48*(Table!$AC$10/Table!$AC$9)/(Table!$AC$12-Table!$AC$14))</f>
        <v>8.9649796972192437</v>
      </c>
      <c r="P48" s="3">
        <f>$N48*(Table!$AE$10/Table!$AE$9)/(Table!$AC$12-Table!$AC$13)</f>
        <v>14.85849858628618</v>
      </c>
      <c r="Q48" s="3">
        <f>'Raw Data'!C48</f>
        <v>0</v>
      </c>
      <c r="R48" s="3">
        <f>'Raw Data'!C48/'Raw Data'!I$23*100</f>
        <v>0</v>
      </c>
      <c r="S48" s="12">
        <f t="shared" si="7"/>
        <v>0</v>
      </c>
      <c r="T48" s="12">
        <f t="shared" si="8"/>
        <v>1</v>
      </c>
      <c r="U48" s="144">
        <f t="shared" si="9"/>
        <v>0</v>
      </c>
      <c r="V48" s="144">
        <f t="shared" si="10"/>
        <v>0</v>
      </c>
      <c r="W48" s="144">
        <f t="shared" si="11"/>
        <v>0</v>
      </c>
      <c r="X48" s="147">
        <f t="shared" si="12"/>
        <v>0</v>
      </c>
      <c r="AS48" s="124"/>
      <c r="AT48" s="124"/>
    </row>
    <row r="49" spans="1:46" ht="12.4" customHeight="1" x14ac:dyDescent="0.2">
      <c r="A49" s="3">
        <f>'Raw Data'!A49</f>
        <v>24.289314270019531</v>
      </c>
      <c r="B49" s="104">
        <f>'Raw Data'!E49</f>
        <v>1.2306664549978277E-3</v>
      </c>
      <c r="C49" s="104">
        <f t="shared" si="1"/>
        <v>0.99876933354500219</v>
      </c>
      <c r="D49" s="117">
        <f t="shared" si="2"/>
        <v>1.2306664549978277E-3</v>
      </c>
      <c r="E49" s="109">
        <f>(2*Table!$AC$16*0.147)/A49</f>
        <v>4.4970506754552035</v>
      </c>
      <c r="F49" s="109">
        <f t="shared" si="3"/>
        <v>8.9941013509104071</v>
      </c>
      <c r="G49" s="3">
        <f>IF((('Raw Data'!C49)/('Raw Data'!C$136)*100)&lt;0,0,('Raw Data'!C49)/('Raw Data'!C$136)*100)</f>
        <v>0.12306664549978277</v>
      </c>
      <c r="H49" s="3">
        <f t="shared" si="4"/>
        <v>0.12306664549978277</v>
      </c>
      <c r="I49" s="6">
        <f t="shared" si="5"/>
        <v>3.9396009393795617E-2</v>
      </c>
      <c r="J49" s="109">
        <f>'Raw Data'!F49/I49</f>
        <v>3.1238353171670286E-2</v>
      </c>
      <c r="K49" s="36">
        <f t="shared" si="6"/>
        <v>5.5226686827797342E-2</v>
      </c>
      <c r="L49" s="3">
        <f>A49*Table!$AC$9/$AC$16</f>
        <v>4.5763326867373664</v>
      </c>
      <c r="M49" s="3">
        <f>A49*Table!$AD$9/$AC$16</f>
        <v>1.5690283497385256</v>
      </c>
      <c r="N49" s="3">
        <f>ABS(A49*Table!$AE$9/$AC$16)</f>
        <v>1.9816101814418263</v>
      </c>
      <c r="O49" s="3">
        <f>($L49*(Table!$AC$10/Table!$AC$9)/(Table!$AC$12-Table!$AC$14))</f>
        <v>9.8162434292950813</v>
      </c>
      <c r="P49" s="3">
        <f>$N49*(Table!$AE$10/Table!$AE$9)/(Table!$AC$12-Table!$AC$13)</f>
        <v>16.269377515942743</v>
      </c>
      <c r="Q49" s="3">
        <f>'Raw Data'!C49</f>
        <v>1.5673295893939183E-3</v>
      </c>
      <c r="R49" s="3">
        <f>'Raw Data'!C49/'Raw Data'!I$23*100</f>
        <v>2.5150195230456945E-2</v>
      </c>
      <c r="S49" s="12">
        <f t="shared" si="7"/>
        <v>4.023394721450102E-2</v>
      </c>
      <c r="T49" s="12">
        <f t="shared" si="8"/>
        <v>0.97906468648498601</v>
      </c>
      <c r="U49" s="144">
        <f t="shared" si="9"/>
        <v>1.0354427856985656E-3</v>
      </c>
      <c r="V49" s="144">
        <f t="shared" si="10"/>
        <v>3.577265234583355E-3</v>
      </c>
      <c r="W49" s="144">
        <f t="shared" si="11"/>
        <v>0.10170872679459574</v>
      </c>
      <c r="X49" s="147">
        <f t="shared" si="12"/>
        <v>0.10170872679459574</v>
      </c>
      <c r="AS49" s="124"/>
      <c r="AT49" s="124"/>
    </row>
    <row r="50" spans="1:46" ht="12.4" customHeight="1" x14ac:dyDescent="0.2">
      <c r="A50" s="3">
        <f>'Raw Data'!A50</f>
        <v>26.567571640014648</v>
      </c>
      <c r="B50" s="104">
        <f>'Raw Data'!E50</f>
        <v>2.8404452267916064E-3</v>
      </c>
      <c r="C50" s="104">
        <f t="shared" si="1"/>
        <v>0.99715955477320839</v>
      </c>
      <c r="D50" s="117">
        <f t="shared" si="2"/>
        <v>1.6097787717937787E-3</v>
      </c>
      <c r="E50" s="109">
        <f>(2*Table!$AC$16*0.147)/A50</f>
        <v>4.1114136671722861</v>
      </c>
      <c r="F50" s="109">
        <f t="shared" si="3"/>
        <v>8.2228273343445721</v>
      </c>
      <c r="G50" s="3">
        <f>IF((('Raw Data'!C50)/('Raw Data'!C$136)*100)&lt;0,0,('Raw Data'!C50)/('Raw Data'!C$136)*100)</f>
        <v>0.28404452267916064</v>
      </c>
      <c r="H50" s="3">
        <f t="shared" si="4"/>
        <v>0.16097787717937787</v>
      </c>
      <c r="I50" s="6">
        <f t="shared" si="5"/>
        <v>3.8936606253982875E-2</v>
      </c>
      <c r="J50" s="109">
        <f>'Raw Data'!F50/I50</f>
        <v>4.1343581957123253E-2</v>
      </c>
      <c r="K50" s="36">
        <f t="shared" si="6"/>
        <v>6.0406767454492624E-2</v>
      </c>
      <c r="L50" s="3">
        <f>A50*Table!$AC$9/$AC$16</f>
        <v>5.0055775618789387</v>
      </c>
      <c r="M50" s="3">
        <f>A50*Table!$AD$9/$AC$16</f>
        <v>1.7161980212156362</v>
      </c>
      <c r="N50" s="3">
        <f>ABS(A50*Table!$AE$9/$AC$16)</f>
        <v>2.1674786646002673</v>
      </c>
      <c r="O50" s="3">
        <f>($L50*(Table!$AC$10/Table!$AC$9)/(Table!$AC$12-Table!$AC$14))</f>
        <v>10.736974607204933</v>
      </c>
      <c r="P50" s="3">
        <f>$N50*(Table!$AE$10/Table!$AE$9)/(Table!$AC$12-Table!$AC$13)</f>
        <v>17.795391334977559</v>
      </c>
      <c r="Q50" s="3">
        <f>'Raw Data'!C50</f>
        <v>3.6174820829182851E-3</v>
      </c>
      <c r="R50" s="3">
        <f>'Raw Data'!C50/'Raw Data'!I$23*100</f>
        <v>5.8048020814343682E-2</v>
      </c>
      <c r="S50" s="12">
        <f t="shared" si="7"/>
        <v>5.2628194965702146E-2</v>
      </c>
      <c r="T50" s="12">
        <f t="shared" si="8"/>
        <v>0.95617540870977669</v>
      </c>
      <c r="U50" s="144">
        <f t="shared" si="9"/>
        <v>2.1849200823049583E-3</v>
      </c>
      <c r="V50" s="144">
        <f t="shared" si="10"/>
        <v>1.26461527022949E-2</v>
      </c>
      <c r="W50" s="144">
        <f t="shared" si="11"/>
        <v>0.11120154938662882</v>
      </c>
      <c r="X50" s="147">
        <f t="shared" si="12"/>
        <v>0.21291027618122454</v>
      </c>
      <c r="AS50" s="124"/>
      <c r="AT50" s="124"/>
    </row>
    <row r="51" spans="1:46" ht="12.4" customHeight="1" x14ac:dyDescent="0.2">
      <c r="A51" s="3">
        <f>'Raw Data'!A51</f>
        <v>28.964254379272461</v>
      </c>
      <c r="B51" s="104">
        <f>'Raw Data'!E51</f>
        <v>6.6524060035558575E-3</v>
      </c>
      <c r="C51" s="104">
        <f t="shared" si="1"/>
        <v>0.99334759399644412</v>
      </c>
      <c r="D51" s="117">
        <f t="shared" si="2"/>
        <v>3.8119607767642511E-3</v>
      </c>
      <c r="E51" s="109">
        <f>(2*Table!$AC$16*0.147)/A51</f>
        <v>3.7712097026223792</v>
      </c>
      <c r="F51" s="109">
        <f t="shared" si="3"/>
        <v>7.5424194052447584</v>
      </c>
      <c r="G51" s="3">
        <f>IF((('Raw Data'!C51)/('Raw Data'!C$136)*100)&lt;0,0,('Raw Data'!C51)/('Raw Data'!C$136)*100)</f>
        <v>0.66524060035558574</v>
      </c>
      <c r="H51" s="3">
        <f t="shared" si="4"/>
        <v>0.3811960776764251</v>
      </c>
      <c r="I51" s="6">
        <f t="shared" si="5"/>
        <v>3.7510492690608133E-2</v>
      </c>
      <c r="J51" s="109">
        <f>'Raw Data'!F51/I51</f>
        <v>0.10162385250990555</v>
      </c>
      <c r="K51" s="36">
        <f t="shared" si="6"/>
        <v>6.5856112199064218E-2</v>
      </c>
      <c r="L51" s="3">
        <f>A51*Table!$AC$9/$AC$16</f>
        <v>5.4571348778852897</v>
      </c>
      <c r="M51" s="3">
        <f>A51*Table!$AD$9/$AC$16</f>
        <v>1.8710176724178136</v>
      </c>
      <c r="N51" s="3">
        <f>ABS(A51*Table!$AE$9/$AC$16)</f>
        <v>2.3630087180633761</v>
      </c>
      <c r="O51" s="3">
        <f>($L51*(Table!$AC$10/Table!$AC$9)/(Table!$AC$12-Table!$AC$14))</f>
        <v>11.705566018629968</v>
      </c>
      <c r="P51" s="3">
        <f>$N51*(Table!$AE$10/Table!$AE$9)/(Table!$AC$12-Table!$AC$13)</f>
        <v>19.400728391324922</v>
      </c>
      <c r="Q51" s="3">
        <f>'Raw Data'!C51</f>
        <v>8.4722491034772245E-3</v>
      </c>
      <c r="R51" s="3">
        <f>'Raw Data'!C51/'Raw Data'!I$23*100</f>
        <v>0.13595016672652296</v>
      </c>
      <c r="S51" s="12">
        <f t="shared" si="7"/>
        <v>0.12462371754201419</v>
      </c>
      <c r="T51" s="12">
        <f t="shared" si="8"/>
        <v>0.91057241734451444</v>
      </c>
      <c r="U51" s="144">
        <f t="shared" si="9"/>
        <v>4.693722301507346E-3</v>
      </c>
      <c r="V51" s="144">
        <f t="shared" si="10"/>
        <v>4.6079611060410544E-2</v>
      </c>
      <c r="W51" s="144">
        <f t="shared" si="11"/>
        <v>0.22155016625184118</v>
      </c>
      <c r="X51" s="147">
        <f t="shared" si="12"/>
        <v>0.4344604424330657</v>
      </c>
      <c r="AS51" s="124"/>
      <c r="AT51" s="124"/>
    </row>
    <row r="52" spans="1:46" ht="12.4" customHeight="1" x14ac:dyDescent="0.2">
      <c r="A52" s="3">
        <f>'Raw Data'!A52</f>
        <v>31.386968612670898</v>
      </c>
      <c r="B52" s="104">
        <f>'Raw Data'!E52</f>
        <v>8.0325228403223918E-3</v>
      </c>
      <c r="C52" s="104">
        <f t="shared" si="1"/>
        <v>0.99196747715967759</v>
      </c>
      <c r="D52" s="117">
        <f t="shared" si="2"/>
        <v>1.3801168367665343E-3</v>
      </c>
      <c r="E52" s="109">
        <f>(2*Table!$AC$16*0.147)/A52</f>
        <v>3.4801155375112862</v>
      </c>
      <c r="F52" s="109">
        <f t="shared" si="3"/>
        <v>6.9602310750225724</v>
      </c>
      <c r="G52" s="3">
        <f>IF((('Raw Data'!C52)/('Raw Data'!C$136)*100)&lt;0,0,('Raw Data'!C52)/('Raw Data'!C$136)*100)</f>
        <v>0.80325228403223914</v>
      </c>
      <c r="H52" s="3">
        <f t="shared" si="4"/>
        <v>0.1380116836766534</v>
      </c>
      <c r="I52" s="6">
        <f t="shared" si="5"/>
        <v>3.4887020068118946E-2</v>
      </c>
      <c r="J52" s="109">
        <f>'Raw Data'!F52/I52</f>
        <v>3.9559607959400819E-2</v>
      </c>
      <c r="K52" s="36">
        <f t="shared" si="6"/>
        <v>7.1364644830069407E-2</v>
      </c>
      <c r="L52" s="3">
        <f>A52*Table!$AC$9/$AC$16</f>
        <v>5.9135967694673868</v>
      </c>
      <c r="M52" s="3">
        <f>A52*Table!$AD$9/$AC$16</f>
        <v>2.0275188923888181</v>
      </c>
      <c r="N52" s="3">
        <f>ABS(A52*Table!$AE$9/$AC$16)</f>
        <v>2.5606625150481728</v>
      </c>
      <c r="O52" s="3">
        <f>($L52*(Table!$AC$10/Table!$AC$9)/(Table!$AC$12-Table!$AC$14))</f>
        <v>12.684677755185302</v>
      </c>
      <c r="P52" s="3">
        <f>$N52*(Table!$AE$10/Table!$AE$9)/(Table!$AC$12-Table!$AC$13)</f>
        <v>21.023501765584339</v>
      </c>
      <c r="Q52" s="3">
        <f>'Raw Data'!C52</f>
        <v>1.0229912966256961E-2</v>
      </c>
      <c r="R52" s="3">
        <f>'Raw Data'!C52/'Raw Data'!I$23*100</f>
        <v>0.16415456585071972</v>
      </c>
      <c r="S52" s="12">
        <f t="shared" si="7"/>
        <v>4.5119900469219244E-2</v>
      </c>
      <c r="T52" s="12">
        <f t="shared" si="8"/>
        <v>0.89651237197300293</v>
      </c>
      <c r="U52" s="144">
        <f t="shared" si="9"/>
        <v>5.2300229396619914E-3</v>
      </c>
      <c r="V52" s="144">
        <f t="shared" si="10"/>
        <v>5.5330229643548071E-2</v>
      </c>
      <c r="W52" s="144">
        <f t="shared" si="11"/>
        <v>6.8307040751270254E-2</v>
      </c>
      <c r="X52" s="147">
        <f t="shared" si="12"/>
        <v>0.50276748318433595</v>
      </c>
      <c r="AS52" s="124"/>
      <c r="AT52" s="124"/>
    </row>
    <row r="53" spans="1:46" ht="12.4" customHeight="1" x14ac:dyDescent="0.2">
      <c r="A53" s="3">
        <f>'Raw Data'!A53</f>
        <v>33.581302642822266</v>
      </c>
      <c r="B53" s="104">
        <f>'Raw Data'!E53</f>
        <v>1.03488330871044E-2</v>
      </c>
      <c r="C53" s="104">
        <f t="shared" si="1"/>
        <v>0.98965116691289556</v>
      </c>
      <c r="D53" s="117">
        <f t="shared" si="2"/>
        <v>2.3163102467820083E-3</v>
      </c>
      <c r="E53" s="109">
        <f>(2*Table!$AC$16*0.147)/A53</f>
        <v>3.2527111382822471</v>
      </c>
      <c r="F53" s="109">
        <f t="shared" si="3"/>
        <v>6.5054222765644942</v>
      </c>
      <c r="G53" s="3">
        <f>IF((('Raw Data'!C53)/('Raw Data'!C$136)*100)&lt;0,0,('Raw Data'!C53)/('Raw Data'!C$136)*100)</f>
        <v>1.0348833087104401</v>
      </c>
      <c r="H53" s="3">
        <f t="shared" si="4"/>
        <v>0.23163102467820096</v>
      </c>
      <c r="I53" s="6">
        <f t="shared" si="5"/>
        <v>2.9348165628014677E-2</v>
      </c>
      <c r="J53" s="109">
        <f>'Raw Data'!F53/I53</f>
        <v>7.8925213798403254E-2</v>
      </c>
      <c r="K53" s="36">
        <f t="shared" si="6"/>
        <v>7.635390870683223E-2</v>
      </c>
      <c r="L53" s="3">
        <f>A53*Table!$AC$9/$AC$16</f>
        <v>6.3270297069380321</v>
      </c>
      <c r="M53" s="3">
        <f>A53*Table!$AD$9/$AC$16</f>
        <v>2.1692673280930395</v>
      </c>
      <c r="N53" s="3">
        <f>ABS(A53*Table!$AE$9/$AC$16)</f>
        <v>2.7396842283535738</v>
      </c>
      <c r="O53" s="3">
        <f>($L53*(Table!$AC$10/Table!$AC$9)/(Table!$AC$12-Table!$AC$14))</f>
        <v>13.571492292874375</v>
      </c>
      <c r="P53" s="3">
        <f>$N53*(Table!$AE$10/Table!$AE$9)/(Table!$AC$12-Table!$AC$13)</f>
        <v>22.493302367434922</v>
      </c>
      <c r="Q53" s="3">
        <f>'Raw Data'!C53</f>
        <v>1.3179876844165845E-2</v>
      </c>
      <c r="R53" s="3">
        <f>'Raw Data'!C53/'Raw Data'!I$23*100</f>
        <v>0.21149123833764327</v>
      </c>
      <c r="S53" s="12">
        <f t="shared" si="7"/>
        <v>7.5726695745192515E-2</v>
      </c>
      <c r="T53" s="12">
        <f t="shared" si="8"/>
        <v>0.87589794508881957</v>
      </c>
      <c r="U53" s="144">
        <f t="shared" si="9"/>
        <v>6.2978866718515405E-3</v>
      </c>
      <c r="V53" s="144">
        <f t="shared" si="10"/>
        <v>7.5755012204404712E-2</v>
      </c>
      <c r="W53" s="144">
        <f t="shared" si="11"/>
        <v>0.10014978330689552</v>
      </c>
      <c r="X53" s="147">
        <f t="shared" si="12"/>
        <v>0.60291726649123145</v>
      </c>
      <c r="Z53" s="104"/>
      <c r="AS53" s="124"/>
      <c r="AT53" s="124"/>
    </row>
    <row r="54" spans="1:46" ht="12.4" customHeight="1" x14ac:dyDescent="0.2">
      <c r="A54" s="3">
        <f>'Raw Data'!A54</f>
        <v>36.879051208496094</v>
      </c>
      <c r="B54" s="104">
        <f>'Raw Data'!E54</f>
        <v>2.0642903373687821E-2</v>
      </c>
      <c r="C54" s="104">
        <f t="shared" si="1"/>
        <v>0.97935709662631221</v>
      </c>
      <c r="D54" s="117">
        <f t="shared" si="2"/>
        <v>1.0294070286583421E-2</v>
      </c>
      <c r="E54" s="109">
        <f>(2*Table!$AC$16*0.147)/A54</f>
        <v>2.9618516085677085</v>
      </c>
      <c r="F54" s="109">
        <f t="shared" si="3"/>
        <v>5.9237032171354169</v>
      </c>
      <c r="G54" s="3">
        <f>IF((('Raw Data'!C54)/('Raw Data'!C$136)*100)&lt;0,0,('Raw Data'!C54)/('Raw Data'!C$136)*100)</f>
        <v>2.064290337368782</v>
      </c>
      <c r="H54" s="3">
        <f t="shared" si="4"/>
        <v>1.0294070286583419</v>
      </c>
      <c r="I54" s="6">
        <f t="shared" si="5"/>
        <v>4.0682200658947953E-2</v>
      </c>
      <c r="J54" s="109">
        <f>'Raw Data'!F54/I54</f>
        <v>0.25303622025961531</v>
      </c>
      <c r="K54" s="36">
        <f t="shared" si="6"/>
        <v>8.3852009527985619E-2</v>
      </c>
      <c r="L54" s="3">
        <f>A54*Table!$AC$9/$AC$16</f>
        <v>6.9483562040949343</v>
      </c>
      <c r="M54" s="3">
        <f>A54*Table!$AD$9/$AC$16</f>
        <v>2.3822935556896918</v>
      </c>
      <c r="N54" s="3">
        <f>ABS(A54*Table!$AE$9/$AC$16)</f>
        <v>3.0087264936447129</v>
      </c>
      <c r="O54" s="3">
        <f>($L54*(Table!$AC$10/Table!$AC$9)/(Table!$AC$12-Table!$AC$14))</f>
        <v>14.904238962022598</v>
      </c>
      <c r="P54" s="3">
        <f>$N54*(Table!$AE$10/Table!$AE$9)/(Table!$AC$12-Table!$AC$13)</f>
        <v>24.702187960958227</v>
      </c>
      <c r="Q54" s="3">
        <f>'Raw Data'!C54</f>
        <v>2.6290009886259211E-2</v>
      </c>
      <c r="R54" s="3">
        <f>'Raw Data'!C54/'Raw Data'!I$23*100</f>
        <v>0.42186333093203832</v>
      </c>
      <c r="S54" s="12">
        <f t="shared" si="7"/>
        <v>0.33654210598719198</v>
      </c>
      <c r="T54" s="12">
        <f t="shared" si="8"/>
        <v>0.79993579222255873</v>
      </c>
      <c r="U54" s="144">
        <f t="shared" si="9"/>
        <v>1.1439104779215432E-2</v>
      </c>
      <c r="V54" s="144">
        <f t="shared" si="10"/>
        <v>0.20783267719396104</v>
      </c>
      <c r="W54" s="144">
        <f t="shared" si="11"/>
        <v>0.36904218544723794</v>
      </c>
      <c r="X54" s="147">
        <f t="shared" si="12"/>
        <v>0.97195945193846933</v>
      </c>
      <c r="Z54" s="104"/>
      <c r="AS54" s="124"/>
      <c r="AT54" s="124"/>
    </row>
    <row r="55" spans="1:46" ht="12.4" customHeight="1" x14ac:dyDescent="0.2">
      <c r="A55" s="3">
        <f>'Raw Data'!A55</f>
        <v>40.205131530761719</v>
      </c>
      <c r="B55" s="104">
        <f>'Raw Data'!E55</f>
        <v>3.9695642343622599E-2</v>
      </c>
      <c r="C55" s="104">
        <f t="shared" si="1"/>
        <v>0.96030435765637745</v>
      </c>
      <c r="D55" s="117">
        <f t="shared" si="2"/>
        <v>1.9052738969934778E-2</v>
      </c>
      <c r="E55" s="109">
        <f>(2*Table!$AC$16*0.147)/A55</f>
        <v>2.7168242705725478</v>
      </c>
      <c r="F55" s="109">
        <f t="shared" si="3"/>
        <v>5.4336485411450957</v>
      </c>
      <c r="G55" s="3">
        <f>IF((('Raw Data'!C55)/('Raw Data'!C$136)*100)&lt;0,0,('Raw Data'!C55)/('Raw Data'!C$136)*100)</f>
        <v>3.9695642343622599</v>
      </c>
      <c r="H55" s="3">
        <f t="shared" si="4"/>
        <v>1.9052738969934779</v>
      </c>
      <c r="I55" s="6">
        <f t="shared" si="5"/>
        <v>3.7501747863035839E-2</v>
      </c>
      <c r="J55" s="109">
        <f>'Raw Data'!F55/I55</f>
        <v>0.50804935917971961</v>
      </c>
      <c r="K55" s="36">
        <f t="shared" si="6"/>
        <v>9.1414528349218482E-2</v>
      </c>
      <c r="L55" s="3">
        <f>A55*Table!$AC$9/$AC$16</f>
        <v>7.5750206676646545</v>
      </c>
      <c r="M55" s="3">
        <f>A55*Table!$AD$9/$AC$16</f>
        <v>2.5971499431993101</v>
      </c>
      <c r="N55" s="3">
        <f>ABS(A55*Table!$AE$9/$AC$16)</f>
        <v>3.2800801661948755</v>
      </c>
      <c r="O55" s="3">
        <f>($L55*(Table!$AC$10/Table!$AC$9)/(Table!$AC$12-Table!$AC$14))</f>
        <v>16.248435580576267</v>
      </c>
      <c r="P55" s="3">
        <f>$N55*(Table!$AE$10/Table!$AE$9)/(Table!$AC$12-Table!$AC$13)</f>
        <v>26.930050625573685</v>
      </c>
      <c r="Q55" s="3">
        <f>'Raw Data'!C55</f>
        <v>5.0554847385734319E-2</v>
      </c>
      <c r="R55" s="3">
        <f>'Raw Data'!C55/'Raw Data'!I$23*100</f>
        <v>0.81122968021604525</v>
      </c>
      <c r="S55" s="12">
        <f t="shared" si="7"/>
        <v>0.62288761580762808</v>
      </c>
      <c r="T55" s="12">
        <f t="shared" si="8"/>
        <v>0.6816414272445479</v>
      </c>
      <c r="U55" s="144">
        <f t="shared" si="9"/>
        <v>2.0177267162908241E-2</v>
      </c>
      <c r="V55" s="144">
        <f t="shared" si="10"/>
        <v>0.54261915425221208</v>
      </c>
      <c r="W55" s="144">
        <f t="shared" si="11"/>
        <v>0.57470212902520545</v>
      </c>
      <c r="X55" s="147">
        <f t="shared" si="12"/>
        <v>1.5466615809636748</v>
      </c>
      <c r="Z55" s="104"/>
      <c r="AS55" s="124"/>
      <c r="AT55" s="124"/>
    </row>
    <row r="56" spans="1:46" ht="12.4" customHeight="1" x14ac:dyDescent="0.2">
      <c r="A56" s="3">
        <f>'Raw Data'!A56</f>
        <v>44.482402801513672</v>
      </c>
      <c r="B56" s="104">
        <f>'Raw Data'!E56</f>
        <v>5.9645768716176474E-2</v>
      </c>
      <c r="C56" s="104">
        <f t="shared" si="1"/>
        <v>0.94035423128382356</v>
      </c>
      <c r="D56" s="117">
        <f t="shared" si="2"/>
        <v>1.9950126372553875E-2</v>
      </c>
      <c r="E56" s="109">
        <f>(2*Table!$AC$16*0.147)/A56</f>
        <v>2.4555840122156822</v>
      </c>
      <c r="F56" s="109">
        <f t="shared" si="3"/>
        <v>4.9111680244313645</v>
      </c>
      <c r="G56" s="3">
        <f>IF((('Raw Data'!C56)/('Raw Data'!C$136)*100)&lt;0,0,('Raw Data'!C56)/('Raw Data'!C$136)*100)</f>
        <v>5.9645768716176475</v>
      </c>
      <c r="H56" s="3">
        <f t="shared" si="4"/>
        <v>1.9950126372553876</v>
      </c>
      <c r="I56" s="6">
        <f t="shared" si="5"/>
        <v>4.3906751204013106E-2</v>
      </c>
      <c r="J56" s="109">
        <f>'Raw Data'!F56/I56</f>
        <v>0.45437491559909404</v>
      </c>
      <c r="K56" s="36">
        <f t="shared" si="6"/>
        <v>0.10113977288767466</v>
      </c>
      <c r="L56" s="3">
        <f>A56*Table!$AC$9/$AC$16</f>
        <v>8.3808983515211075</v>
      </c>
      <c r="M56" s="3">
        <f>A56*Table!$AD$9/$AC$16</f>
        <v>2.8734508633786655</v>
      </c>
      <c r="N56" s="3">
        <f>ABS(A56*Table!$AE$9/$AC$16)</f>
        <v>3.6290354394762017</v>
      </c>
      <c r="O56" s="3">
        <f>($L56*(Table!$AC$10/Table!$AC$9)/(Table!$AC$12-Table!$AC$14))</f>
        <v>17.97704494105772</v>
      </c>
      <c r="P56" s="3">
        <f>$N56*(Table!$AE$10/Table!$AE$9)/(Table!$AC$12-Table!$AC$13)</f>
        <v>29.795036448901485</v>
      </c>
      <c r="Q56" s="3">
        <f>'Raw Data'!C56</f>
        <v>7.5962563057895741E-2</v>
      </c>
      <c r="R56" s="3">
        <f>'Raw Data'!C56/'Raw Data'!I$23*100</f>
        <v>1.218935253975999</v>
      </c>
      <c r="S56" s="12">
        <f t="shared" si="7"/>
        <v>0.65222573357406921</v>
      </c>
      <c r="T56" s="12">
        <f t="shared" si="8"/>
        <v>0.58045114939964348</v>
      </c>
      <c r="U56" s="144">
        <f t="shared" si="9"/>
        <v>2.7402639632913905E-2</v>
      </c>
      <c r="V56" s="144">
        <f t="shared" si="10"/>
        <v>0.9104997756170734</v>
      </c>
      <c r="W56" s="144">
        <f t="shared" si="11"/>
        <v>0.49160641020329837</v>
      </c>
      <c r="X56" s="147">
        <f t="shared" si="12"/>
        <v>2.0382679911669732</v>
      </c>
      <c r="Z56" s="104"/>
      <c r="AS56" s="124"/>
      <c r="AT56" s="124"/>
    </row>
    <row r="57" spans="1:46" ht="12.4" customHeight="1" x14ac:dyDescent="0.2">
      <c r="A57" s="3">
        <f>'Raw Data'!A57</f>
        <v>48.949356079101563</v>
      </c>
      <c r="B57" s="104">
        <f>'Raw Data'!E57</f>
        <v>8.4309961308955364E-2</v>
      </c>
      <c r="C57" s="104">
        <f t="shared" si="1"/>
        <v>0.91569003869104459</v>
      </c>
      <c r="D57" s="117">
        <f t="shared" si="2"/>
        <v>2.466419259277889E-2</v>
      </c>
      <c r="E57" s="109">
        <f>(2*Table!$AC$16*0.147)/A57</f>
        <v>2.2314956905218581</v>
      </c>
      <c r="F57" s="109">
        <f t="shared" si="3"/>
        <v>4.4629913810437163</v>
      </c>
      <c r="G57" s="3">
        <f>IF((('Raw Data'!C57)/('Raw Data'!C$136)*100)&lt;0,0,('Raw Data'!C57)/('Raw Data'!C$136)*100)</f>
        <v>8.4309961308955366</v>
      </c>
      <c r="H57" s="3">
        <f t="shared" si="4"/>
        <v>2.4664192592778891</v>
      </c>
      <c r="I57" s="6">
        <f t="shared" si="5"/>
        <v>4.1558744653428292E-2</v>
      </c>
      <c r="J57" s="109">
        <f>'Raw Data'!F57/I57</f>
        <v>0.59347780589768784</v>
      </c>
      <c r="K57" s="36">
        <f t="shared" si="6"/>
        <v>0.11129629797493275</v>
      </c>
      <c r="L57" s="3">
        <f>A57*Table!$AC$9/$AC$16</f>
        <v>9.2225138894116157</v>
      </c>
      <c r="M57" s="3">
        <f>A57*Table!$AD$9/$AC$16</f>
        <v>3.1620047620839822</v>
      </c>
      <c r="N57" s="3">
        <f>ABS(A57*Table!$AE$9/$AC$16)</f>
        <v>3.9934656574926439</v>
      </c>
      <c r="O57" s="3">
        <f>($L57*(Table!$AC$10/Table!$AC$9)/(Table!$AC$12-Table!$AC$14))</f>
        <v>19.782312075099995</v>
      </c>
      <c r="P57" s="3">
        <f>$N57*(Table!$AE$10/Table!$AE$9)/(Table!$AC$12-Table!$AC$13)</f>
        <v>32.787074363650596</v>
      </c>
      <c r="Q57" s="3">
        <f>'Raw Data'!C57</f>
        <v>0.1073739326391369</v>
      </c>
      <c r="R57" s="3">
        <f>'Raw Data'!C57/'Raw Data'!I$23*100</f>
        <v>1.7229786171398014</v>
      </c>
      <c r="S57" s="12">
        <f t="shared" si="7"/>
        <v>0.80634181490540802</v>
      </c>
      <c r="T57" s="12">
        <f t="shared" si="8"/>
        <v>0.47714110433177703</v>
      </c>
      <c r="U57" s="144">
        <f t="shared" si="9"/>
        <v>3.5199209042821505E-2</v>
      </c>
      <c r="V57" s="144">
        <f t="shared" si="10"/>
        <v>1.3904649227058483</v>
      </c>
      <c r="W57" s="144">
        <f t="shared" si="11"/>
        <v>0.50190474297934018</v>
      </c>
      <c r="X57" s="147">
        <f t="shared" si="12"/>
        <v>2.5401727341463136</v>
      </c>
      <c r="Z57" s="104"/>
      <c r="AS57" s="124"/>
      <c r="AT57" s="124"/>
    </row>
    <row r="58" spans="1:46" ht="12.4" customHeight="1" x14ac:dyDescent="0.2">
      <c r="A58" s="3">
        <f>'Raw Data'!A58</f>
        <v>53.128108978271484</v>
      </c>
      <c r="B58" s="104">
        <f>'Raw Data'!E58</f>
        <v>0.11489772463321289</v>
      </c>
      <c r="C58" s="104">
        <f t="shared" si="1"/>
        <v>0.88510227536678709</v>
      </c>
      <c r="D58" s="117">
        <f t="shared" si="2"/>
        <v>3.0587763324257528E-2</v>
      </c>
      <c r="E58" s="109">
        <f>(2*Table!$AC$16*0.147)/A58</f>
        <v>2.0559790145929799</v>
      </c>
      <c r="F58" s="109">
        <f t="shared" si="3"/>
        <v>4.1119580291859599</v>
      </c>
      <c r="G58" s="3">
        <f>IF((('Raw Data'!C58)/('Raw Data'!C$136)*100)&lt;0,0,('Raw Data'!C58)/('Raw Data'!C$136)*100)</f>
        <v>11.489772463321289</v>
      </c>
      <c r="H58" s="3">
        <f t="shared" si="4"/>
        <v>3.0587763324257526</v>
      </c>
      <c r="I58" s="6">
        <f t="shared" si="5"/>
        <v>3.5577374969282927E-2</v>
      </c>
      <c r="J58" s="109">
        <f>'Raw Data'!F58/I58</f>
        <v>0.85975323785598656</v>
      </c>
      <c r="K58" s="36">
        <f t="shared" si="6"/>
        <v>0.12079754099594545</v>
      </c>
      <c r="L58" s="3">
        <f>A58*Table!$AC$9/$AC$16</f>
        <v>10.009829795891278</v>
      </c>
      <c r="M58" s="3">
        <f>A58*Table!$AD$9/$AC$16</f>
        <v>3.431941644305581</v>
      </c>
      <c r="N58" s="3">
        <f>ABS(A58*Table!$AE$9/$AC$16)</f>
        <v>4.3343834454001247</v>
      </c>
      <c r="O58" s="3">
        <f>($L58*(Table!$AC$10/Table!$AC$9)/(Table!$AC$12-Table!$AC$14))</f>
        <v>21.471106383293179</v>
      </c>
      <c r="P58" s="3">
        <f>$N58*(Table!$AE$10/Table!$AE$9)/(Table!$AC$12-Table!$AC$13)</f>
        <v>35.586070980296583</v>
      </c>
      <c r="Q58" s="3">
        <f>'Raw Data'!C58</f>
        <v>0.14632933467905967</v>
      </c>
      <c r="R58" s="3">
        <f>'Raw Data'!C58/'Raw Data'!I$23*100</f>
        <v>2.3480774943733125</v>
      </c>
      <c r="S58" s="12">
        <f t="shared" si="7"/>
        <v>1</v>
      </c>
      <c r="T58" s="12">
        <f t="shared" si="8"/>
        <v>0.36838124950068862</v>
      </c>
      <c r="U58" s="144">
        <f t="shared" si="9"/>
        <v>4.4196519310213678E-2</v>
      </c>
      <c r="V58" s="144">
        <f t="shared" si="10"/>
        <v>2.0432622837853129</v>
      </c>
      <c r="W58" s="144">
        <f t="shared" si="11"/>
        <v>0.52838121355584011</v>
      </c>
      <c r="X58" s="147">
        <f t="shared" si="12"/>
        <v>3.0685539477021537</v>
      </c>
      <c r="Z58" s="104"/>
      <c r="AS58" s="124"/>
      <c r="AT58" s="124"/>
    </row>
    <row r="59" spans="1:46" ht="12.4" customHeight="1" x14ac:dyDescent="0.2">
      <c r="A59" s="3">
        <f>'Raw Data'!A59</f>
        <v>58.460891723632813</v>
      </c>
      <c r="B59" s="104">
        <f>'Raw Data'!E59</f>
        <v>0.1425522853674788</v>
      </c>
      <c r="C59" s="104">
        <f t="shared" si="1"/>
        <v>0.85744771463252123</v>
      </c>
      <c r="D59" s="117">
        <f t="shared" si="2"/>
        <v>2.7654560734265907E-2</v>
      </c>
      <c r="E59" s="109">
        <f>(2*Table!$AC$16*0.147)/A59</f>
        <v>1.8684333051351441</v>
      </c>
      <c r="F59" s="109">
        <f t="shared" si="3"/>
        <v>3.7368666102702881</v>
      </c>
      <c r="G59" s="3">
        <f>IF((('Raw Data'!C59)/('Raw Data'!C$136)*100)&lt;0,0,('Raw Data'!C59)/('Raw Data'!C$136)*100)</f>
        <v>14.255228536747881</v>
      </c>
      <c r="H59" s="3">
        <f t="shared" si="4"/>
        <v>2.7654560734265914</v>
      </c>
      <c r="I59" s="6">
        <f t="shared" si="5"/>
        <v>4.1541077439631202E-2</v>
      </c>
      <c r="J59" s="109">
        <f>'Raw Data'!F59/I59</f>
        <v>0.66571601987103923</v>
      </c>
      <c r="K59" s="36">
        <f t="shared" si="6"/>
        <v>0.13292270514527962</v>
      </c>
      <c r="L59" s="3">
        <f>A59*Table!$AC$9/$AC$16</f>
        <v>11.014575657283867</v>
      </c>
      <c r="M59" s="3">
        <f>A59*Table!$AD$9/$AC$16</f>
        <v>3.7764259396401831</v>
      </c>
      <c r="N59" s="3">
        <f>ABS(A59*Table!$AE$9/$AC$16)</f>
        <v>4.7694511655567551</v>
      </c>
      <c r="O59" s="3">
        <f>($L59*(Table!$AC$10/Table!$AC$9)/(Table!$AC$12-Table!$AC$14))</f>
        <v>23.626288411162307</v>
      </c>
      <c r="P59" s="3">
        <f>$N59*(Table!$AE$10/Table!$AE$9)/(Table!$AC$12-Table!$AC$13)</f>
        <v>39.158055546442974</v>
      </c>
      <c r="Q59" s="3">
        <f>'Raw Data'!C59</f>
        <v>0.1815491224164143</v>
      </c>
      <c r="R59" s="3">
        <f>'Raw Data'!C59/'Raw Data'!I$23*100</f>
        <v>2.9132327390415718</v>
      </c>
      <c r="S59" s="12">
        <f t="shared" si="7"/>
        <v>0.90410535877052989</v>
      </c>
      <c r="T59" s="12">
        <f t="shared" si="8"/>
        <v>0.2871719979839924</v>
      </c>
      <c r="U59" s="144">
        <f t="shared" si="9"/>
        <v>4.983216391589692E-2</v>
      </c>
      <c r="V59" s="144">
        <f t="shared" si="10"/>
        <v>2.5030059205629009</v>
      </c>
      <c r="W59" s="144">
        <f t="shared" si="11"/>
        <v>0.39453383727842156</v>
      </c>
      <c r="X59" s="147">
        <f t="shared" si="12"/>
        <v>3.4630877849805755</v>
      </c>
      <c r="Z59" s="104"/>
      <c r="AS59" s="124"/>
      <c r="AT59" s="124"/>
    </row>
    <row r="60" spans="1:46" ht="12.4" customHeight="1" x14ac:dyDescent="0.2">
      <c r="A60" s="3">
        <f>'Raw Data'!A60</f>
        <v>64.252731323242188</v>
      </c>
      <c r="B60" s="104">
        <f>'Raw Data'!E60</f>
        <v>0.1685549292973155</v>
      </c>
      <c r="C60" s="104">
        <f t="shared" si="1"/>
        <v>0.83144507070268447</v>
      </c>
      <c r="D60" s="117">
        <f t="shared" si="2"/>
        <v>2.60026439298367E-2</v>
      </c>
      <c r="E60" s="109">
        <f>(2*Table!$AC$16*0.147)/A60</f>
        <v>1.7000098656478919</v>
      </c>
      <c r="F60" s="109">
        <f t="shared" si="3"/>
        <v>3.4000197312957838</v>
      </c>
      <c r="G60" s="3">
        <f>IF((('Raw Data'!C60)/('Raw Data'!C$136)*100)&lt;0,0,('Raw Data'!C60)/('Raw Data'!C$136)*100)</f>
        <v>16.85549292973155</v>
      </c>
      <c r="H60" s="3">
        <f t="shared" si="4"/>
        <v>2.6002643929836697</v>
      </c>
      <c r="I60" s="6">
        <f t="shared" si="5"/>
        <v>4.1026158334473456E-2</v>
      </c>
      <c r="J60" s="109">
        <f>'Raw Data'!F60/I60</f>
        <v>0.63380645386890155</v>
      </c>
      <c r="K60" s="36">
        <f t="shared" si="6"/>
        <v>0.14609162824325578</v>
      </c>
      <c r="L60" s="3">
        <f>A60*Table!$AC$9/$AC$16</f>
        <v>12.10581209901199</v>
      </c>
      <c r="M60" s="3">
        <f>A60*Table!$AD$9/$AC$16</f>
        <v>4.1505641482326823</v>
      </c>
      <c r="N60" s="3">
        <f>ABS(A60*Table!$AE$9/$AC$16)</f>
        <v>5.241970405592701</v>
      </c>
      <c r="O60" s="3">
        <f>($L60*(Table!$AC$10/Table!$AC$9)/(Table!$AC$12-Table!$AC$14))</f>
        <v>25.966992919373642</v>
      </c>
      <c r="P60" s="3">
        <f>$N60*(Table!$AE$10/Table!$AE$9)/(Table!$AC$12-Table!$AC$13)</f>
        <v>43.037523855440888</v>
      </c>
      <c r="Q60" s="3">
        <f>'Raw Data'!C60</f>
        <v>0.21466509227827191</v>
      </c>
      <c r="R60" s="3">
        <f>'Raw Data'!C60/'Raw Data'!I$23*100</f>
        <v>3.4446290151711612</v>
      </c>
      <c r="S60" s="12">
        <f t="shared" si="7"/>
        <v>0.85009955302012508</v>
      </c>
      <c r="T60" s="12">
        <f t="shared" si="8"/>
        <v>0.22395935696235225</v>
      </c>
      <c r="U60" s="144">
        <f t="shared" si="9"/>
        <v>5.3610623925727699E-2</v>
      </c>
      <c r="V60" s="144">
        <f t="shared" si="10"/>
        <v>2.8322794591370757</v>
      </c>
      <c r="W60" s="144">
        <f t="shared" si="11"/>
        <v>0.30710202792157965</v>
      </c>
      <c r="X60" s="147">
        <f t="shared" si="12"/>
        <v>3.7701898129021552</v>
      </c>
      <c r="Z60" s="104"/>
      <c r="AS60" s="124"/>
      <c r="AT60" s="124"/>
    </row>
    <row r="61" spans="1:46" ht="12.4" customHeight="1" x14ac:dyDescent="0.2">
      <c r="A61" s="3">
        <f>'Raw Data'!A61</f>
        <v>70.241836547851562</v>
      </c>
      <c r="B61" s="104">
        <f>'Raw Data'!E61</f>
        <v>0.19118414973061684</v>
      </c>
      <c r="C61" s="104">
        <f t="shared" si="1"/>
        <v>0.80881585026938319</v>
      </c>
      <c r="D61" s="117">
        <f t="shared" si="2"/>
        <v>2.2629220433301345E-2</v>
      </c>
      <c r="E61" s="109">
        <f>(2*Table!$AC$16*0.147)/A61</f>
        <v>1.5550600968401929</v>
      </c>
      <c r="F61" s="109">
        <f t="shared" si="3"/>
        <v>3.1101201936803857</v>
      </c>
      <c r="G61" s="3">
        <f>IF((('Raw Data'!C61)/('Raw Data'!C$136)*100)&lt;0,0,('Raw Data'!C61)/('Raw Data'!C$136)*100)</f>
        <v>19.118414973061686</v>
      </c>
      <c r="H61" s="3">
        <f t="shared" si="4"/>
        <v>2.2629220433301356</v>
      </c>
      <c r="I61" s="6">
        <f t="shared" si="5"/>
        <v>3.8704264293521085E-2</v>
      </c>
      <c r="J61" s="109">
        <f>'Raw Data'!F61/I61</f>
        <v>0.58466995423781698</v>
      </c>
      <c r="K61" s="36">
        <f t="shared" si="6"/>
        <v>0.15970907478543683</v>
      </c>
      <c r="L61" s="3">
        <f>A61*Table!$AC$9/$AC$16</f>
        <v>13.234215218960069</v>
      </c>
      <c r="M61" s="3">
        <f>A61*Table!$AD$9/$AC$16</f>
        <v>4.5374452179291662</v>
      </c>
      <c r="N61" s="3">
        <f>ABS(A61*Table!$AE$9/$AC$16)</f>
        <v>5.730583289385029</v>
      </c>
      <c r="O61" s="3">
        <f>($L61*(Table!$AC$10/Table!$AC$9)/(Table!$AC$12-Table!$AC$14))</f>
        <v>28.387420032089384</v>
      </c>
      <c r="P61" s="3">
        <f>$N61*(Table!$AE$10/Table!$AE$9)/(Table!$AC$12-Table!$AC$13)</f>
        <v>47.049123886576588</v>
      </c>
      <c r="Q61" s="3">
        <f>'Raw Data'!C61</f>
        <v>0.24348479937762019</v>
      </c>
      <c r="R61" s="3">
        <f>'Raw Data'!C61/'Raw Data'!I$23*100</f>
        <v>3.9070851985661812</v>
      </c>
      <c r="S61" s="12">
        <f t="shared" si="7"/>
        <v>0.73981285239497441</v>
      </c>
      <c r="T61" s="12">
        <f t="shared" si="8"/>
        <v>0.17792866633635773</v>
      </c>
      <c r="U61" s="144">
        <f t="shared" si="9"/>
        <v>5.5623334903900437E-2</v>
      </c>
      <c r="V61" s="144">
        <f t="shared" si="10"/>
        <v>3.0144113920860467</v>
      </c>
      <c r="W61" s="144">
        <f t="shared" si="11"/>
        <v>0.22362803087177519</v>
      </c>
      <c r="X61" s="147">
        <f t="shared" si="12"/>
        <v>3.9938178437739302</v>
      </c>
      <c r="Z61" s="104"/>
      <c r="AS61" s="124"/>
      <c r="AT61" s="124"/>
    </row>
    <row r="62" spans="1:46" ht="12.4" customHeight="1" x14ac:dyDescent="0.2">
      <c r="A62" s="3">
        <f>'Raw Data'!A62</f>
        <v>77.124176025390625</v>
      </c>
      <c r="B62" s="104">
        <f>'Raw Data'!E62</f>
        <v>0.2132985740865839</v>
      </c>
      <c r="C62" s="104">
        <f t="shared" si="1"/>
        <v>0.78670142591341607</v>
      </c>
      <c r="D62" s="117">
        <f t="shared" si="2"/>
        <v>2.2114424355967055E-2</v>
      </c>
      <c r="E62" s="109">
        <f>(2*Table!$AC$16*0.147)/A62</f>
        <v>1.4162910098173955</v>
      </c>
      <c r="F62" s="109">
        <f t="shared" si="3"/>
        <v>2.8325820196347911</v>
      </c>
      <c r="G62" s="3">
        <f>IF((('Raw Data'!C62)/('Raw Data'!C$136)*100)&lt;0,0,('Raw Data'!C62)/('Raw Data'!C$136)*100)</f>
        <v>21.329857408658391</v>
      </c>
      <c r="H62" s="3">
        <f t="shared" si="4"/>
        <v>2.2114424355967053</v>
      </c>
      <c r="I62" s="6">
        <f t="shared" si="5"/>
        <v>4.0594679037298936E-2</v>
      </c>
      <c r="J62" s="109">
        <f>'Raw Data'!F62/I62</f>
        <v>0.54476165055149284</v>
      </c>
      <c r="K62" s="36">
        <f t="shared" si="6"/>
        <v>0.17535747073203556</v>
      </c>
      <c r="L62" s="3">
        <f>A62*Table!$AC$9/$AC$16</f>
        <v>14.530911978784225</v>
      </c>
      <c r="M62" s="3">
        <f>A62*Table!$AD$9/$AC$16</f>
        <v>4.9820269641545911</v>
      </c>
      <c r="N62" s="3">
        <f>ABS(A62*Table!$AE$9/$AC$16)</f>
        <v>6.2920694568913733</v>
      </c>
      <c r="O62" s="3">
        <f>($L62*(Table!$AC$10/Table!$AC$9)/(Table!$AC$12-Table!$AC$14))</f>
        <v>31.168837363329526</v>
      </c>
      <c r="P62" s="3">
        <f>$N62*(Table!$AE$10/Table!$AE$9)/(Table!$AC$12-Table!$AC$13)</f>
        <v>51.659026739666437</v>
      </c>
      <c r="Q62" s="3">
        <f>'Raw Data'!C62</f>
        <v>0.27164888194017112</v>
      </c>
      <c r="R62" s="3">
        <f>'Raw Data'!C62/'Raw Data'!I$23*100</f>
        <v>4.3590208856916783</v>
      </c>
      <c r="S62" s="12">
        <f t="shared" si="7"/>
        <v>0.72298272095067773</v>
      </c>
      <c r="T62" s="12">
        <f t="shared" si="8"/>
        <v>0.1406153217395576</v>
      </c>
      <c r="U62" s="144">
        <f t="shared" si="9"/>
        <v>5.6519513210184738E-2</v>
      </c>
      <c r="V62" s="144">
        <f t="shared" si="10"/>
        <v>3.0969943395212023</v>
      </c>
      <c r="W62" s="144">
        <f t="shared" si="11"/>
        <v>0.18127709282532892</v>
      </c>
      <c r="X62" s="147">
        <f t="shared" si="12"/>
        <v>4.1750949365992591</v>
      </c>
      <c r="Z62" s="104"/>
      <c r="AS62" s="124"/>
      <c r="AT62" s="124"/>
    </row>
    <row r="63" spans="1:46" x14ac:dyDescent="0.2">
      <c r="A63" s="3">
        <f>'Raw Data'!A63</f>
        <v>84.598602294921875</v>
      </c>
      <c r="B63" s="104">
        <f>'Raw Data'!E63</f>
        <v>0.23392715084500743</v>
      </c>
      <c r="C63" s="104">
        <f t="shared" si="1"/>
        <v>0.76607284915499263</v>
      </c>
      <c r="D63" s="117">
        <f t="shared" si="2"/>
        <v>2.0628576758423528E-2</v>
      </c>
      <c r="E63" s="109">
        <f>(2*Table!$AC$16*0.147)/A63</f>
        <v>1.2911593593892239</v>
      </c>
      <c r="F63" s="109">
        <f t="shared" si="3"/>
        <v>2.5823187187784478</v>
      </c>
      <c r="G63" s="3">
        <f>IF((('Raw Data'!C63)/('Raw Data'!C$136)*100)&lt;0,0,('Raw Data'!C63)/('Raw Data'!C$136)*100)</f>
        <v>23.392715084500743</v>
      </c>
      <c r="H63" s="3">
        <f t="shared" si="4"/>
        <v>2.062857675842352</v>
      </c>
      <c r="I63" s="6">
        <f t="shared" si="5"/>
        <v>4.0172650677470875E-2</v>
      </c>
      <c r="J63" s="109">
        <f>'Raw Data'!F63/I63</f>
        <v>0.51349802441570502</v>
      </c>
      <c r="K63" s="36">
        <f t="shared" si="6"/>
        <v>0.19235209619638516</v>
      </c>
      <c r="L63" s="3">
        <f>A63*Table!$AC$9/$AC$16</f>
        <v>15.939163396325656</v>
      </c>
      <c r="M63" s="3">
        <f>A63*Table!$AD$9/$AC$16</f>
        <v>5.4648560215973676</v>
      </c>
      <c r="N63" s="3">
        <f>ABS(A63*Table!$AE$9/$AC$16)</f>
        <v>6.9018602081445355</v>
      </c>
      <c r="O63" s="3">
        <f>($L63*(Table!$AC$10/Table!$AC$9)/(Table!$AC$12-Table!$AC$14))</f>
        <v>34.189539674658214</v>
      </c>
      <c r="P63" s="3">
        <f>$N63*(Table!$AE$10/Table!$AE$9)/(Table!$AC$12-Table!$AC$13)</f>
        <v>56.665518950283527</v>
      </c>
      <c r="Q63" s="3">
        <f>'Raw Data'!C63</f>
        <v>0.29792064599879087</v>
      </c>
      <c r="R63" s="3">
        <f>'Raw Data'!C63/'Raw Data'!I$23*100</f>
        <v>4.7805914344735054</v>
      </c>
      <c r="S63" s="12">
        <f t="shared" si="7"/>
        <v>0.67440618458245039</v>
      </c>
      <c r="T63" s="12">
        <f t="shared" si="8"/>
        <v>0.11168771505286668</v>
      </c>
      <c r="U63" s="144">
        <f t="shared" si="9"/>
        <v>5.650910659029252E-2</v>
      </c>
      <c r="V63" s="144">
        <f t="shared" si="10"/>
        <v>3.0960301383172513</v>
      </c>
      <c r="W63" s="144">
        <f t="shared" si="11"/>
        <v>0.14053718580369701</v>
      </c>
      <c r="X63" s="147">
        <f t="shared" si="12"/>
        <v>4.3156321224029561</v>
      </c>
      <c r="AS63" s="124"/>
      <c r="AT63" s="124"/>
    </row>
    <row r="64" spans="1:46" x14ac:dyDescent="0.2">
      <c r="A64" s="3">
        <f>'Raw Data'!A64</f>
        <v>92.728195190429688</v>
      </c>
      <c r="B64" s="104">
        <f>'Raw Data'!E64</f>
        <v>0.25311053970286274</v>
      </c>
      <c r="C64" s="104">
        <f t="shared" si="1"/>
        <v>0.74688946029713721</v>
      </c>
      <c r="D64" s="117">
        <f t="shared" si="2"/>
        <v>1.918338885785531E-2</v>
      </c>
      <c r="E64" s="109">
        <f>(2*Table!$AC$16*0.147)/A64</f>
        <v>1.177961858526591</v>
      </c>
      <c r="F64" s="109">
        <f t="shared" si="3"/>
        <v>2.3559237170531819</v>
      </c>
      <c r="G64" s="3">
        <f>IF((('Raw Data'!C64)/('Raw Data'!C$136)*100)&lt;0,0,('Raw Data'!C64)/('Raw Data'!C$136)*100)</f>
        <v>25.311053970286274</v>
      </c>
      <c r="H64" s="3">
        <f t="shared" si="4"/>
        <v>1.9183388857855306</v>
      </c>
      <c r="I64" s="6">
        <f t="shared" si="5"/>
        <v>3.9848619146648889E-2</v>
      </c>
      <c r="J64" s="109">
        <f>'Raw Data'!F64/I64</f>
        <v>0.48140661505126603</v>
      </c>
      <c r="K64" s="36">
        <f t="shared" si="6"/>
        <v>0.21083637598652577</v>
      </c>
      <c r="L64" s="3">
        <f>A64*Table!$AC$9/$AC$16</f>
        <v>17.470854298917381</v>
      </c>
      <c r="M64" s="3">
        <f>A64*Table!$AD$9/$AC$16</f>
        <v>5.9900071882002441</v>
      </c>
      <c r="N64" s="3">
        <f>ABS(A64*Table!$AE$9/$AC$16)</f>
        <v>7.5651018243395098</v>
      </c>
      <c r="O64" s="3">
        <f>($L64*(Table!$AC$10/Table!$AC$9)/(Table!$AC$12-Table!$AC$14))</f>
        <v>37.475019946197733</v>
      </c>
      <c r="P64" s="3">
        <f>$N64*(Table!$AE$10/Table!$AE$9)/(Table!$AC$12-Table!$AC$13)</f>
        <v>62.110852416580528</v>
      </c>
      <c r="Q64" s="3">
        <f>'Raw Data'!C64</f>
        <v>0.32235187418386341</v>
      </c>
      <c r="R64" s="3">
        <f>'Raw Data'!C64/'Raw Data'!I$23*100</f>
        <v>5.1726277762438553</v>
      </c>
      <c r="S64" s="12">
        <f t="shared" si="7"/>
        <v>0.62715892804891638</v>
      </c>
      <c r="T64" s="12">
        <f t="shared" si="8"/>
        <v>8.9296826387099903E-2</v>
      </c>
      <c r="U64" s="144">
        <f t="shared" si="9"/>
        <v>5.5782685790672144E-2</v>
      </c>
      <c r="V64" s="144">
        <f t="shared" si="10"/>
        <v>3.0290288924964082</v>
      </c>
      <c r="W64" s="144">
        <f t="shared" si="11"/>
        <v>0.10878025668741317</v>
      </c>
      <c r="X64" s="147">
        <f t="shared" si="12"/>
        <v>4.4244123790903691</v>
      </c>
      <c r="AS64" s="124"/>
      <c r="AT64" s="124"/>
    </row>
    <row r="65" spans="1:46" x14ac:dyDescent="0.2">
      <c r="A65" s="3">
        <f>'Raw Data'!A65</f>
        <v>100.87532806396484</v>
      </c>
      <c r="B65" s="104">
        <f>'Raw Data'!E65</f>
        <v>0.27084712748861595</v>
      </c>
      <c r="C65" s="104">
        <f t="shared" si="1"/>
        <v>0.72915287251138405</v>
      </c>
      <c r="D65" s="117">
        <f t="shared" si="2"/>
        <v>1.7736587785753211E-2</v>
      </c>
      <c r="E65" s="109">
        <f>(2*Table!$AC$16*0.147)/A65</f>
        <v>1.0828245046704814</v>
      </c>
      <c r="F65" s="109">
        <f t="shared" si="3"/>
        <v>2.1656490093409628</v>
      </c>
      <c r="G65" s="3">
        <f>IF((('Raw Data'!C65)/('Raw Data'!C$136)*100)&lt;0,0,('Raw Data'!C65)/('Raw Data'!C$136)*100)</f>
        <v>27.084712748861595</v>
      </c>
      <c r="H65" s="3">
        <f t="shared" si="4"/>
        <v>1.7736587785753208</v>
      </c>
      <c r="I65" s="6">
        <f t="shared" si="5"/>
        <v>3.6573153131909189E-2</v>
      </c>
      <c r="J65" s="109">
        <f>'Raw Data'!F65/I65</f>
        <v>0.48496195342475046</v>
      </c>
      <c r="K65" s="36">
        <f t="shared" si="6"/>
        <v>0.22936053647740229</v>
      </c>
      <c r="L65" s="3">
        <f>A65*Table!$AC$9/$AC$16</f>
        <v>19.005849896482328</v>
      </c>
      <c r="M65" s="3">
        <f>A65*Table!$AD$9/$AC$16</f>
        <v>6.5162913930796558</v>
      </c>
      <c r="N65" s="3">
        <f>ABS(A65*Table!$AE$9/$AC$16)</f>
        <v>8.22977441543377</v>
      </c>
      <c r="O65" s="3">
        <f>($L65*(Table!$AC$10/Table!$AC$9)/(Table!$AC$12-Table!$AC$14))</f>
        <v>40.767588795543389</v>
      </c>
      <c r="P65" s="3">
        <f>$N65*(Table!$AE$10/Table!$AE$9)/(Table!$AC$12-Table!$AC$13)</f>
        <v>67.567934445269032</v>
      </c>
      <c r="Q65" s="3">
        <f>'Raw Data'!C65</f>
        <v>0.34494051202200354</v>
      </c>
      <c r="R65" s="3">
        <f>'Raw Data'!C65/'Raw Data'!I$23*100</f>
        <v>5.535096943841844</v>
      </c>
      <c r="S65" s="12">
        <f t="shared" si="7"/>
        <v>0.57985893240148312</v>
      </c>
      <c r="T65" s="12">
        <f t="shared" si="8"/>
        <v>7.1803606035379719E-2</v>
      </c>
      <c r="U65" s="144">
        <f t="shared" si="9"/>
        <v>5.4870671055781355E-2</v>
      </c>
      <c r="V65" s="144">
        <f t="shared" si="10"/>
        <v>2.9457595538223225</v>
      </c>
      <c r="W65" s="144">
        <f t="shared" si="11"/>
        <v>8.4986220446843425E-2</v>
      </c>
      <c r="X65" s="147">
        <f t="shared" si="12"/>
        <v>4.5093985995372128</v>
      </c>
      <c r="AS65" s="124"/>
      <c r="AT65" s="124"/>
    </row>
    <row r="66" spans="1:46" x14ac:dyDescent="0.2">
      <c r="A66" s="3">
        <f>'Raw Data'!A66</f>
        <v>111.07353973388672</v>
      </c>
      <c r="B66" s="104">
        <f>'Raw Data'!E66</f>
        <v>0.2879259300045649</v>
      </c>
      <c r="C66" s="104">
        <f t="shared" si="1"/>
        <v>0.7120740699954351</v>
      </c>
      <c r="D66" s="117">
        <f t="shared" si="2"/>
        <v>1.7078802515948954E-2</v>
      </c>
      <c r="E66" s="109">
        <f>(2*Table!$AC$16*0.147)/A66</f>
        <v>0.98340502522952078</v>
      </c>
      <c r="F66" s="109">
        <f t="shared" si="3"/>
        <v>1.9668100504590416</v>
      </c>
      <c r="G66" s="3">
        <f>IF((('Raw Data'!C66)/('Raw Data'!C$136)*100)&lt;0,0,('Raw Data'!C66)/('Raw Data'!C$136)*100)</f>
        <v>28.792593000456492</v>
      </c>
      <c r="H66" s="3">
        <f t="shared" si="4"/>
        <v>1.7078802515948972</v>
      </c>
      <c r="I66" s="6">
        <f t="shared" si="5"/>
        <v>4.1825652217164409E-2</v>
      </c>
      <c r="J66" s="109">
        <f>'Raw Data'!F66/I66</f>
        <v>0.40833320248716065</v>
      </c>
      <c r="K66" s="36">
        <f t="shared" si="6"/>
        <v>0.25254824098965117</v>
      </c>
      <c r="L66" s="3">
        <f>A66*Table!$AC$9/$AC$16</f>
        <v>20.927287813275868</v>
      </c>
      <c r="M66" s="3">
        <f>A66*Table!$AD$9/$AC$16</f>
        <v>7.1750701074088692</v>
      </c>
      <c r="N66" s="3">
        <f>ABS(A66*Table!$AE$9/$AC$16)</f>
        <v>9.061781439302699</v>
      </c>
      <c r="O66" s="3">
        <f>($L66*(Table!$AC$10/Table!$AC$9)/(Table!$AC$12-Table!$AC$14))</f>
        <v>44.889077248553988</v>
      </c>
      <c r="P66" s="3">
        <f>$N66*(Table!$AE$10/Table!$AE$9)/(Table!$AC$12-Table!$AC$13)</f>
        <v>74.398862391647754</v>
      </c>
      <c r="Q66" s="3">
        <f>'Raw Data'!C66</f>
        <v>0.36669141977280378</v>
      </c>
      <c r="R66" s="3">
        <f>'Raw Data'!C66/'Raw Data'!I$23*100</f>
        <v>5.884123453692796</v>
      </c>
      <c r="S66" s="12">
        <f t="shared" si="7"/>
        <v>0.55835408215038285</v>
      </c>
      <c r="T66" s="12">
        <f t="shared" si="8"/>
        <v>5.7910293472314134E-2</v>
      </c>
      <c r="U66" s="144">
        <f t="shared" si="9"/>
        <v>5.2975024184789228E-2</v>
      </c>
      <c r="V66" s="144">
        <f t="shared" si="10"/>
        <v>2.7757300904479982</v>
      </c>
      <c r="W66" s="144">
        <f t="shared" si="11"/>
        <v>6.7497013156041827E-2</v>
      </c>
      <c r="X66" s="147">
        <f t="shared" si="12"/>
        <v>4.5768956126932547</v>
      </c>
      <c r="AS66" s="124"/>
      <c r="AT66" s="124"/>
    </row>
    <row r="67" spans="1:46" x14ac:dyDescent="0.2">
      <c r="A67" s="3">
        <f>'Raw Data'!A67</f>
        <v>120.85918426513672</v>
      </c>
      <c r="B67" s="104">
        <f>'Raw Data'!E67</f>
        <v>0.30232043452388435</v>
      </c>
      <c r="C67" s="104">
        <f t="shared" si="1"/>
        <v>0.69767956547611565</v>
      </c>
      <c r="D67" s="117">
        <f t="shared" si="2"/>
        <v>1.4394504519319451E-2</v>
      </c>
      <c r="E67" s="109">
        <f>(2*Table!$AC$16*0.147)/A67</f>
        <v>0.9037813535519934</v>
      </c>
      <c r="F67" s="109">
        <f t="shared" si="3"/>
        <v>1.8075627071039868</v>
      </c>
      <c r="G67" s="3">
        <f>IF((('Raw Data'!C67)/('Raw Data'!C$136)*100)&lt;0,0,('Raw Data'!C67)/('Raw Data'!C$136)*100)</f>
        <v>30.232043452388435</v>
      </c>
      <c r="H67" s="3">
        <f t="shared" si="4"/>
        <v>1.4394504519319433</v>
      </c>
      <c r="I67" s="6">
        <f t="shared" si="5"/>
        <v>3.6669046316673802E-2</v>
      </c>
      <c r="J67" s="109">
        <f>'Raw Data'!F67/I67</f>
        <v>0.39255191954021773</v>
      </c>
      <c r="K67" s="36">
        <f t="shared" si="6"/>
        <v>0.27479789035923208</v>
      </c>
      <c r="L67" s="3">
        <f>A67*Table!$AC$9/$AC$16</f>
        <v>22.770994244479127</v>
      </c>
      <c r="M67" s="3">
        <f>A67*Table!$AD$9/$AC$16</f>
        <v>7.8071980266785586</v>
      </c>
      <c r="N67" s="3">
        <f>ABS(A67*Table!$AE$9/$AC$16)</f>
        <v>9.8601297425740828</v>
      </c>
      <c r="O67" s="3">
        <f>($L67*(Table!$AC$10/Table!$AC$9)/(Table!$AC$12-Table!$AC$14))</f>
        <v>48.843831498239233</v>
      </c>
      <c r="P67" s="3">
        <f>$N67*(Table!$AE$10/Table!$AE$9)/(Table!$AC$12-Table!$AC$13)</f>
        <v>80.953446162348769</v>
      </c>
      <c r="Q67" s="3">
        <f>'Raw Data'!C67</f>
        <v>0.38502370856329798</v>
      </c>
      <c r="R67" s="3">
        <f>'Raw Data'!C67/'Raw Data'!I$23*100</f>
        <v>6.1782930050252229</v>
      </c>
      <c r="S67" s="12">
        <f t="shared" si="7"/>
        <v>0.47059683203132202</v>
      </c>
      <c r="T67" s="12">
        <f t="shared" si="8"/>
        <v>4.8020049217365357E-2</v>
      </c>
      <c r="U67" s="144">
        <f t="shared" si="9"/>
        <v>5.1119764232989494E-2</v>
      </c>
      <c r="V67" s="144">
        <f t="shared" si="10"/>
        <v>2.6133442840123746</v>
      </c>
      <c r="W67" s="144">
        <f t="shared" si="11"/>
        <v>4.8049156280225165E-2</v>
      </c>
      <c r="X67" s="147">
        <f t="shared" si="12"/>
        <v>4.6249447689734797</v>
      </c>
      <c r="AS67" s="124"/>
      <c r="AT67" s="124"/>
    </row>
    <row r="68" spans="1:46" x14ac:dyDescent="0.2">
      <c r="A68" s="3">
        <f>'Raw Data'!A68</f>
        <v>133.18586730957031</v>
      </c>
      <c r="B68" s="104">
        <f>'Raw Data'!E68</f>
        <v>0.31758544916166681</v>
      </c>
      <c r="C68" s="104">
        <f t="shared" si="1"/>
        <v>0.68241455083833324</v>
      </c>
      <c r="D68" s="117">
        <f t="shared" si="2"/>
        <v>1.5265014637782459E-2</v>
      </c>
      <c r="E68" s="109">
        <f>(2*Table!$AC$16*0.147)/A68</f>
        <v>0.82013414299015575</v>
      </c>
      <c r="F68" s="109">
        <f t="shared" si="3"/>
        <v>1.6402682859803115</v>
      </c>
      <c r="G68" s="3">
        <f>IF((('Raw Data'!C68)/('Raw Data'!C$136)*100)&lt;0,0,('Raw Data'!C68)/('Raw Data'!C$136)*100)</f>
        <v>31.758544916166681</v>
      </c>
      <c r="H68" s="3">
        <f t="shared" si="4"/>
        <v>1.5265014637782457</v>
      </c>
      <c r="I68" s="6">
        <f t="shared" si="5"/>
        <v>4.217848452254791E-2</v>
      </c>
      <c r="J68" s="109">
        <f>'Raw Data'!F68/I68</f>
        <v>0.36191472525813578</v>
      </c>
      <c r="K68" s="36">
        <f t="shared" si="6"/>
        <v>0.30282510663024559</v>
      </c>
      <c r="L68" s="3">
        <f>A68*Table!$AC$9/$AC$16</f>
        <v>25.093455961931614</v>
      </c>
      <c r="M68" s="3">
        <f>A68*Table!$AD$9/$AC$16</f>
        <v>8.6034706155194112</v>
      </c>
      <c r="N68" s="3">
        <f>ABS(A68*Table!$AE$9/$AC$16)</f>
        <v>10.865785165889429</v>
      </c>
      <c r="O68" s="3">
        <f>($L68*(Table!$AC$10/Table!$AC$9)/(Table!$AC$12-Table!$AC$14))</f>
        <v>53.825516863860187</v>
      </c>
      <c r="P68" s="3">
        <f>$N68*(Table!$AE$10/Table!$AE$9)/(Table!$AC$12-Table!$AC$13)</f>
        <v>89.210058833246521</v>
      </c>
      <c r="Q68" s="3">
        <f>'Raw Data'!C68</f>
        <v>0.40446464564837514</v>
      </c>
      <c r="R68" s="3">
        <f>'Raw Data'!C68/'Raw Data'!I$23*100</f>
        <v>6.4902525101997499</v>
      </c>
      <c r="S68" s="12">
        <f t="shared" si="7"/>
        <v>0.49905625579614016</v>
      </c>
      <c r="T68" s="12">
        <f t="shared" si="8"/>
        <v>3.9383295154685083E-2</v>
      </c>
      <c r="U68" s="144">
        <f t="shared" si="9"/>
        <v>4.8730789845097787E-2</v>
      </c>
      <c r="V68" s="144">
        <f t="shared" si="10"/>
        <v>2.4101747411967858</v>
      </c>
      <c r="W68" s="144">
        <f t="shared" si="11"/>
        <v>4.1959403126362912E-2</v>
      </c>
      <c r="X68" s="147">
        <f t="shared" si="12"/>
        <v>4.6669041720998425</v>
      </c>
      <c r="AS68" s="124"/>
      <c r="AT68" s="124"/>
    </row>
    <row r="69" spans="1:46" x14ac:dyDescent="0.2">
      <c r="A69" s="3">
        <f>'Raw Data'!A69</f>
        <v>144.69819641113281</v>
      </c>
      <c r="B69" s="104">
        <f>'Raw Data'!E69</f>
        <v>0.33074955082404789</v>
      </c>
      <c r="C69" s="104">
        <f t="shared" si="1"/>
        <v>0.66925044917595211</v>
      </c>
      <c r="D69" s="117">
        <f t="shared" si="2"/>
        <v>1.3164101662381078E-2</v>
      </c>
      <c r="E69" s="109">
        <f>(2*Table!$AC$16*0.147)/A69</f>
        <v>0.75488347369567543</v>
      </c>
      <c r="F69" s="109">
        <f t="shared" si="3"/>
        <v>1.5097669473913509</v>
      </c>
      <c r="G69" s="3">
        <f>IF((('Raw Data'!C69)/('Raw Data'!C$136)*100)&lt;0,0,('Raw Data'!C69)/('Raw Data'!C$136)*100)</f>
        <v>33.074955082404792</v>
      </c>
      <c r="H69" s="3">
        <f t="shared" si="4"/>
        <v>1.3164101662381107</v>
      </c>
      <c r="I69" s="6">
        <f t="shared" si="5"/>
        <v>3.6004974705245038E-2</v>
      </c>
      <c r="J69" s="109">
        <f>'Raw Data'!F69/I69</f>
        <v>0.36561896710521485</v>
      </c>
      <c r="K69" s="36">
        <f t="shared" si="6"/>
        <v>0.32900072389480078</v>
      </c>
      <c r="L69" s="3">
        <f>A69*Table!$AC$9/$AC$16</f>
        <v>27.262485823469813</v>
      </c>
      <c r="M69" s="3">
        <f>A69*Table!$AD$9/$AC$16</f>
        <v>9.3471379966182209</v>
      </c>
      <c r="N69" s="3">
        <f>ABS(A69*Table!$AE$9/$AC$16)</f>
        <v>11.805002646718989</v>
      </c>
      <c r="O69" s="3">
        <f>($L69*(Table!$AC$10/Table!$AC$9)/(Table!$AC$12-Table!$AC$14))</f>
        <v>58.478090569433327</v>
      </c>
      <c r="P69" s="3">
        <f>$N69*(Table!$AE$10/Table!$AE$9)/(Table!$AC$12-Table!$AC$13)</f>
        <v>96.921203996050792</v>
      </c>
      <c r="Q69" s="3">
        <f>'Raw Data'!C69</f>
        <v>0.4212299405578524</v>
      </c>
      <c r="R69" s="3">
        <f>'Raw Data'!C69/'Raw Data'!I$23*100</f>
        <v>6.7592772532549681</v>
      </c>
      <c r="S69" s="12">
        <f t="shared" si="7"/>
        <v>0.43037150257865797</v>
      </c>
      <c r="T69" s="12">
        <f t="shared" si="8"/>
        <v>3.3073218922255121E-2</v>
      </c>
      <c r="U69" s="144">
        <f t="shared" si="9"/>
        <v>4.6712933684741643E-2</v>
      </c>
      <c r="V69" s="144">
        <f t="shared" si="10"/>
        <v>2.2438359625978479</v>
      </c>
      <c r="W69" s="144">
        <f t="shared" si="11"/>
        <v>3.0655849463014646E-2</v>
      </c>
      <c r="X69" s="147">
        <f t="shared" si="12"/>
        <v>4.6975600215628575</v>
      </c>
      <c r="AS69" s="124"/>
      <c r="AT69" s="124"/>
    </row>
    <row r="70" spans="1:46" x14ac:dyDescent="0.2">
      <c r="A70" s="3">
        <f>'Raw Data'!A70</f>
        <v>159.05105590820312</v>
      </c>
      <c r="B70" s="104">
        <f>'Raw Data'!E70</f>
        <v>0.34498141655546638</v>
      </c>
      <c r="C70" s="104">
        <f t="shared" si="1"/>
        <v>0.65501858344453368</v>
      </c>
      <c r="D70" s="117">
        <f t="shared" si="2"/>
        <v>1.4231865731418492E-2</v>
      </c>
      <c r="E70" s="109">
        <f>(2*Table!$AC$16*0.147)/A70</f>
        <v>0.68676235137588582</v>
      </c>
      <c r="F70" s="109">
        <f t="shared" si="3"/>
        <v>1.3735247027517716</v>
      </c>
      <c r="G70" s="3">
        <f>IF((('Raw Data'!C70)/('Raw Data'!C$136)*100)&lt;0,0,('Raw Data'!C70)/('Raw Data'!C$136)*100)</f>
        <v>34.49814165554664</v>
      </c>
      <c r="H70" s="3">
        <f t="shared" si="4"/>
        <v>1.423186573141848</v>
      </c>
      <c r="I70" s="6">
        <f t="shared" si="5"/>
        <v>4.1073438752691621E-2</v>
      </c>
      <c r="J70" s="109">
        <f>'Raw Data'!F70/I70</f>
        <v>0.34649803287984621</v>
      </c>
      <c r="K70" s="36">
        <f t="shared" si="6"/>
        <v>0.36163486365338859</v>
      </c>
      <c r="L70" s="3">
        <f>A70*Table!$AC$9/$AC$16</f>
        <v>29.966698027009262</v>
      </c>
      <c r="M70" s="3">
        <f>A70*Table!$AD$9/$AC$16</f>
        <v>10.274296466403175</v>
      </c>
      <c r="N70" s="3">
        <f>ABS(A70*Table!$AE$9/$AC$16)</f>
        <v>12.97596087946352</v>
      </c>
      <c r="O70" s="3">
        <f>($L70*(Table!$AC$10/Table!$AC$9)/(Table!$AC$12-Table!$AC$14))</f>
        <v>64.278631546566416</v>
      </c>
      <c r="P70" s="3">
        <f>$N70*(Table!$AE$10/Table!$AE$9)/(Table!$AC$12-Table!$AC$13)</f>
        <v>106.53498259001245</v>
      </c>
      <c r="Q70" s="3">
        <f>'Raw Data'!C70</f>
        <v>0.43935509882681073</v>
      </c>
      <c r="R70" s="3">
        <f>'Raw Data'!C70/'Raw Data'!I$23*100</f>
        <v>7.0501230792586158</v>
      </c>
      <c r="S70" s="12">
        <f t="shared" si="7"/>
        <v>0.46527971269255758</v>
      </c>
      <c r="T70" s="12">
        <f t="shared" si="8"/>
        <v>2.742699186653963E-2</v>
      </c>
      <c r="U70" s="144">
        <f t="shared" si="9"/>
        <v>4.4326163312789442E-2</v>
      </c>
      <c r="V70" s="144">
        <f t="shared" si="10"/>
        <v>2.0534077469723013</v>
      </c>
      <c r="W70" s="144">
        <f t="shared" si="11"/>
        <v>2.7430712447567208E-2</v>
      </c>
      <c r="X70" s="147">
        <f t="shared" si="12"/>
        <v>4.7249907340104249</v>
      </c>
      <c r="AS70" s="124"/>
      <c r="AT70" s="124"/>
    </row>
    <row r="71" spans="1:46" x14ac:dyDescent="0.2">
      <c r="A71" s="3">
        <f>'Raw Data'!A71</f>
        <v>173.74186706542969</v>
      </c>
      <c r="B71" s="104">
        <f>'Raw Data'!E71</f>
        <v>0.35851662541385382</v>
      </c>
      <c r="C71" s="104">
        <f t="shared" si="1"/>
        <v>0.64148337458614613</v>
      </c>
      <c r="D71" s="117">
        <f t="shared" si="2"/>
        <v>1.3535208858387437E-2</v>
      </c>
      <c r="E71" s="109">
        <f>(2*Table!$AC$16*0.147)/A71</f>
        <v>0.62869289359714242</v>
      </c>
      <c r="F71" s="109">
        <f t="shared" si="3"/>
        <v>1.2573857871942848</v>
      </c>
      <c r="G71" s="3">
        <f>IF((('Raw Data'!C71)/('Raw Data'!C$136)*100)&lt;0,0,('Raw Data'!C71)/('Raw Data'!C$136)*100)</f>
        <v>35.85166254138538</v>
      </c>
      <c r="H71" s="3">
        <f t="shared" si="4"/>
        <v>1.3535208858387406</v>
      </c>
      <c r="I71" s="6">
        <f t="shared" si="5"/>
        <v>3.836792757154589E-2</v>
      </c>
      <c r="J71" s="109">
        <f>'Raw Data'!F71/I71</f>
        <v>0.35277404110888982</v>
      </c>
      <c r="K71" s="36">
        <f t="shared" si="6"/>
        <v>0.39503740511697727</v>
      </c>
      <c r="L71" s="3">
        <f>A71*Table!$AC$9/$AC$16</f>
        <v>32.734583466100659</v>
      </c>
      <c r="M71" s="3">
        <f>A71*Table!$AD$9/$AC$16</f>
        <v>11.22328575980594</v>
      </c>
      <c r="N71" s="3">
        <f>ABS(A71*Table!$AE$9/$AC$16)</f>
        <v>14.174490431972616</v>
      </c>
      <c r="O71" s="3">
        <f>($L71*(Table!$AC$10/Table!$AC$9)/(Table!$AC$12-Table!$AC$14))</f>
        <v>70.215751750537677</v>
      </c>
      <c r="P71" s="3">
        <f>$N71*(Table!$AE$10/Table!$AE$9)/(Table!$AC$12-Table!$AC$13)</f>
        <v>116.37512669928253</v>
      </c>
      <c r="Q71" s="3">
        <f>'Raw Data'!C71</f>
        <v>0.45659302162565291</v>
      </c>
      <c r="R71" s="3">
        <f>'Raw Data'!C71/'Raw Data'!I$23*100</f>
        <v>7.3267318580963039</v>
      </c>
      <c r="S71" s="12">
        <f t="shared" si="7"/>
        <v>0.44250404041976432</v>
      </c>
      <c r="T71" s="12">
        <f t="shared" si="8"/>
        <v>2.2926856192616252E-2</v>
      </c>
      <c r="U71" s="144">
        <f t="shared" si="9"/>
        <v>4.2170214824139768E-2</v>
      </c>
      <c r="V71" s="144">
        <f t="shared" si="10"/>
        <v>1.8873729489295585</v>
      </c>
      <c r="W71" s="144">
        <f t="shared" si="11"/>
        <v>2.1862728230433972E-2</v>
      </c>
      <c r="X71" s="147">
        <f t="shared" si="12"/>
        <v>4.7468534622408587</v>
      </c>
      <c r="AS71" s="124"/>
      <c r="AT71" s="124"/>
    </row>
    <row r="72" spans="1:46" x14ac:dyDescent="0.2">
      <c r="A72" s="3">
        <f>'Raw Data'!A72</f>
        <v>189.63389587402344</v>
      </c>
      <c r="B72" s="104">
        <f>'Raw Data'!E72</f>
        <v>0.37121143021047748</v>
      </c>
      <c r="C72" s="104">
        <f t="shared" si="1"/>
        <v>0.62878856978952258</v>
      </c>
      <c r="D72" s="117">
        <f t="shared" si="2"/>
        <v>1.269480479662366E-2</v>
      </c>
      <c r="E72" s="109">
        <f>(2*Table!$AC$16*0.147)/A72</f>
        <v>0.57600608077417925</v>
      </c>
      <c r="F72" s="109">
        <f t="shared" si="3"/>
        <v>1.1520121615483585</v>
      </c>
      <c r="G72" s="3">
        <f>IF((('Raw Data'!C72)/('Raw Data'!C$136)*100)&lt;0,0,('Raw Data'!C72)/('Raw Data'!C$136)*100)</f>
        <v>37.12114302104775</v>
      </c>
      <c r="H72" s="3">
        <f t="shared" si="4"/>
        <v>1.26948047966237</v>
      </c>
      <c r="I72" s="6">
        <f t="shared" si="5"/>
        <v>3.801148314682895E-2</v>
      </c>
      <c r="J72" s="109">
        <f>'Raw Data'!F72/I72</f>
        <v>0.33397288781357914</v>
      </c>
      <c r="K72" s="36">
        <f t="shared" si="6"/>
        <v>0.43117115876328121</v>
      </c>
      <c r="L72" s="3">
        <f>A72*Table!$AC$9/$AC$16</f>
        <v>35.72878948142268</v>
      </c>
      <c r="M72" s="3">
        <f>A72*Table!$AD$9/$AC$16</f>
        <v>12.249870679344918</v>
      </c>
      <c r="N72" s="3">
        <f>ABS(A72*Table!$AE$9/$AC$16)</f>
        <v>15.47101966868914</v>
      </c>
      <c r="O72" s="3">
        <f>($L72*(Table!$AC$10/Table!$AC$9)/(Table!$AC$12-Table!$AC$14))</f>
        <v>76.638330075981727</v>
      </c>
      <c r="P72" s="3">
        <f>$N72*(Table!$AE$10/Table!$AE$9)/(Table!$AC$12-Table!$AC$13)</f>
        <v>127.01986591698798</v>
      </c>
      <c r="Q72" s="3">
        <f>'Raw Data'!C72</f>
        <v>0.47276063804887236</v>
      </c>
      <c r="R72" s="3">
        <f>'Raw Data'!C72/'Raw Data'!I$23*100</f>
        <v>7.5861659376968484</v>
      </c>
      <c r="S72" s="12">
        <f t="shared" si="7"/>
        <v>0.41502886831074981</v>
      </c>
      <c r="T72" s="12">
        <f t="shared" si="8"/>
        <v>1.9383916933309875E-2</v>
      </c>
      <c r="U72" s="144">
        <f t="shared" si="9"/>
        <v>4.0004271930037492E-2</v>
      </c>
      <c r="V72" s="144">
        <f t="shared" si="10"/>
        <v>1.7263735305467227</v>
      </c>
      <c r="W72" s="144">
        <f t="shared" si="11"/>
        <v>1.7212440640844623E-2</v>
      </c>
      <c r="X72" s="147">
        <f t="shared" si="12"/>
        <v>4.7640659028817032</v>
      </c>
      <c r="AS72" s="124"/>
      <c r="AT72" s="124"/>
    </row>
    <row r="73" spans="1:46" x14ac:dyDescent="0.2">
      <c r="A73" s="3">
        <f>'Raw Data'!A73</f>
        <v>207.82203674316406</v>
      </c>
      <c r="B73" s="104">
        <f>'Raw Data'!E73</f>
        <v>0.38394697244728287</v>
      </c>
      <c r="C73" s="104">
        <f t="shared" si="1"/>
        <v>0.61605302755271718</v>
      </c>
      <c r="D73" s="117">
        <f t="shared" si="2"/>
        <v>1.2735542236805397E-2</v>
      </c>
      <c r="E73" s="109">
        <f>(2*Table!$AC$16*0.147)/A73</f>
        <v>0.52559525859775302</v>
      </c>
      <c r="F73" s="109">
        <f t="shared" si="3"/>
        <v>1.051190517195506</v>
      </c>
      <c r="G73" s="3">
        <f>IF((('Raw Data'!C73)/('Raw Data'!C$136)*100)&lt;0,0,('Raw Data'!C73)/('Raw Data'!C$136)*100)</f>
        <v>38.394697244728285</v>
      </c>
      <c r="H73" s="3">
        <f t="shared" si="4"/>
        <v>1.2735542236805344</v>
      </c>
      <c r="I73" s="6">
        <f t="shared" si="5"/>
        <v>3.9775629409517343E-2</v>
      </c>
      <c r="J73" s="109">
        <f>'Raw Data'!F73/I73</f>
        <v>0.32018455586671596</v>
      </c>
      <c r="K73" s="36">
        <f t="shared" si="6"/>
        <v>0.47252558929982852</v>
      </c>
      <c r="L73" s="3">
        <f>A73*Table!$AC$9/$AC$16</f>
        <v>39.155604361625763</v>
      </c>
      <c r="M73" s="3">
        <f>A73*Table!$AD$9/$AC$16</f>
        <v>13.42477863827169</v>
      </c>
      <c r="N73" s="3">
        <f>ABS(A73*Table!$AE$9/$AC$16)</f>
        <v>16.954874038850338</v>
      </c>
      <c r="O73" s="3">
        <f>($L73*(Table!$AC$10/Table!$AC$9)/(Table!$AC$12-Table!$AC$14))</f>
        <v>83.988855344542614</v>
      </c>
      <c r="P73" s="3">
        <f>$N73*(Table!$AE$10/Table!$AE$9)/(Table!$AC$12-Table!$AC$13)</f>
        <v>139.20257831568418</v>
      </c>
      <c r="Q73" s="3">
        <f>'Raw Data'!C73</f>
        <v>0.48898013611324131</v>
      </c>
      <c r="R73" s="3">
        <f>'Raw Data'!C73/'Raw Data'!I$23*100</f>
        <v>7.8464325374084263</v>
      </c>
      <c r="S73" s="12">
        <f t="shared" si="7"/>
        <v>0.41636068978948571</v>
      </c>
      <c r="T73" s="12">
        <f t="shared" si="8"/>
        <v>1.6424515626855096E-2</v>
      </c>
      <c r="U73" s="144">
        <f t="shared" si="9"/>
        <v>3.7755536710023706E-2</v>
      </c>
      <c r="V73" s="144">
        <f t="shared" si="10"/>
        <v>1.5654787325708395</v>
      </c>
      <c r="W73" s="144">
        <f t="shared" si="11"/>
        <v>1.4377474630982127E-2</v>
      </c>
      <c r="X73" s="147">
        <f t="shared" si="12"/>
        <v>4.7784433775126853</v>
      </c>
      <c r="AS73" s="124"/>
      <c r="AT73" s="124"/>
    </row>
    <row r="74" spans="1:46" x14ac:dyDescent="0.2">
      <c r="A74" s="3">
        <f>'Raw Data'!A74</f>
        <v>227.95365905761719</v>
      </c>
      <c r="B74" s="104">
        <f>'Raw Data'!E74</f>
        <v>0.39689059437616137</v>
      </c>
      <c r="C74" s="104">
        <f t="shared" si="1"/>
        <v>0.60310940562383863</v>
      </c>
      <c r="D74" s="117">
        <f t="shared" si="2"/>
        <v>1.294362192887849E-2</v>
      </c>
      <c r="E74" s="109">
        <f>(2*Table!$AC$16*0.147)/A74</f>
        <v>0.47917755563084069</v>
      </c>
      <c r="F74" s="109">
        <f t="shared" si="3"/>
        <v>0.95835511126168138</v>
      </c>
      <c r="G74" s="3">
        <f>IF((('Raw Data'!C74)/('Raw Data'!C$136)*100)&lt;0,0,('Raw Data'!C74)/('Raw Data'!C$136)*100)</f>
        <v>39.689059437616137</v>
      </c>
      <c r="H74" s="3">
        <f t="shared" si="4"/>
        <v>1.2943621928878528</v>
      </c>
      <c r="I74" s="6">
        <f t="shared" si="5"/>
        <v>4.0154971009891682E-2</v>
      </c>
      <c r="J74" s="109">
        <f>'Raw Data'!F74/I74</f>
        <v>0.32234170772256288</v>
      </c>
      <c r="K74" s="36">
        <f t="shared" si="6"/>
        <v>0.51829891943735751</v>
      </c>
      <c r="L74" s="3">
        <f>A74*Table!$AC$9/$AC$16</f>
        <v>42.948589219514425</v>
      </c>
      <c r="M74" s="3">
        <f>A74*Table!$AD$9/$AC$16</f>
        <v>14.725230589547804</v>
      </c>
      <c r="N74" s="3">
        <f>ABS(A74*Table!$AE$9/$AC$16)</f>
        <v>18.597284660400987</v>
      </c>
      <c r="O74" s="3">
        <f>($L74*(Table!$AC$10/Table!$AC$9)/(Table!$AC$12-Table!$AC$14))</f>
        <v>92.124816000674457</v>
      </c>
      <c r="P74" s="3">
        <f>$N74*(Table!$AE$10/Table!$AE$9)/(Table!$AC$12-Table!$AC$13)</f>
        <v>152.68706617734799</v>
      </c>
      <c r="Q74" s="3">
        <f>'Raw Data'!C74</f>
        <v>0.50546463649161155</v>
      </c>
      <c r="R74" s="3">
        <f>'Raw Data'!C74/'Raw Data'!I$23*100</f>
        <v>8.1109515036795052</v>
      </c>
      <c r="S74" s="12">
        <f t="shared" si="7"/>
        <v>0.42316340007160946</v>
      </c>
      <c r="T74" s="12">
        <f t="shared" si="8"/>
        <v>1.3924560013864107E-2</v>
      </c>
      <c r="U74" s="144">
        <f t="shared" si="9"/>
        <v>3.5581580647623623E-2</v>
      </c>
      <c r="V74" s="144">
        <f t="shared" si="10"/>
        <v>1.4161027668433657</v>
      </c>
      <c r="W74" s="144">
        <f t="shared" si="11"/>
        <v>1.2145378298632742E-2</v>
      </c>
      <c r="X74" s="147">
        <f t="shared" si="12"/>
        <v>4.790588755811318</v>
      </c>
      <c r="AS74" s="124"/>
      <c r="AT74" s="124"/>
    </row>
    <row r="75" spans="1:46" x14ac:dyDescent="0.2">
      <c r="A75" s="3">
        <f>'Raw Data'!A75</f>
        <v>249.810791015625</v>
      </c>
      <c r="B75" s="104">
        <f>'Raw Data'!E75</f>
        <v>0.41010966048550518</v>
      </c>
      <c r="C75" s="104">
        <f t="shared" si="1"/>
        <v>0.58989033951449477</v>
      </c>
      <c r="D75" s="117">
        <f t="shared" si="2"/>
        <v>1.3219066109343813E-2</v>
      </c>
      <c r="E75" s="109">
        <f>(2*Table!$AC$16*0.147)/A75</f>
        <v>0.43725203663240869</v>
      </c>
      <c r="F75" s="109">
        <f t="shared" si="3"/>
        <v>0.87450407326481738</v>
      </c>
      <c r="G75" s="3">
        <f>IF((('Raw Data'!C75)/('Raw Data'!C$136)*100)&lt;0,0,('Raw Data'!C75)/('Raw Data'!C$136)*100)</f>
        <v>41.010966048550515</v>
      </c>
      <c r="H75" s="3">
        <f t="shared" si="4"/>
        <v>1.3219066109343771</v>
      </c>
      <c r="I75" s="6">
        <f t="shared" si="5"/>
        <v>3.9764626770715794E-2</v>
      </c>
      <c r="J75" s="109">
        <f>'Raw Data'!F75/I75</f>
        <v>0.33243279725886538</v>
      </c>
      <c r="K75" s="36">
        <f t="shared" si="6"/>
        <v>0.56799554603536195</v>
      </c>
      <c r="L75" s="3">
        <f>A75*Table!$AC$9/$AC$16</f>
        <v>47.066676140610639</v>
      </c>
      <c r="M75" s="3">
        <f>A75*Table!$AD$9/$AC$16</f>
        <v>16.137146105352219</v>
      </c>
      <c r="N75" s="3">
        <f>ABS(A75*Table!$AE$9/$AC$16)</f>
        <v>20.380468604731867</v>
      </c>
      <c r="O75" s="3">
        <f>($L75*(Table!$AC$10/Table!$AC$9)/(Table!$AC$12-Table!$AC$14))</f>
        <v>100.95812127973112</v>
      </c>
      <c r="P75" s="3">
        <f>$N75*(Table!$AE$10/Table!$AE$9)/(Table!$AC$12-Table!$AC$13)</f>
        <v>167.3273284460744</v>
      </c>
      <c r="Q75" s="3">
        <f>'Raw Data'!C75</f>
        <v>0.52229993201233449</v>
      </c>
      <c r="R75" s="3">
        <f>'Raw Data'!C75/'Raw Data'!I$23*100</f>
        <v>8.3810995133730817</v>
      </c>
      <c r="S75" s="12">
        <f t="shared" si="7"/>
        <v>0.43216844491733319</v>
      </c>
      <c r="T75" s="12">
        <f t="shared" si="8"/>
        <v>1.1798634717372636E-2</v>
      </c>
      <c r="U75" s="144">
        <f t="shared" si="9"/>
        <v>3.3549789740063174E-2</v>
      </c>
      <c r="V75" s="144">
        <f t="shared" si="10"/>
        <v>1.2820777172424027</v>
      </c>
      <c r="W75" s="144">
        <f t="shared" si="11"/>
        <v>1.0328250160262151E-2</v>
      </c>
      <c r="X75" s="147">
        <f t="shared" si="12"/>
        <v>4.8009170059715798</v>
      </c>
      <c r="AS75" s="124"/>
      <c r="AT75" s="124"/>
    </row>
    <row r="76" spans="1:46" x14ac:dyDescent="0.2">
      <c r="A76" s="3">
        <f>'Raw Data'!A76</f>
        <v>272.8538818359375</v>
      </c>
      <c r="B76" s="104">
        <f>'Raw Data'!E76</f>
        <v>0.42306921977170669</v>
      </c>
      <c r="C76" s="104">
        <f t="shared" si="1"/>
        <v>0.57693078022829325</v>
      </c>
      <c r="D76" s="117">
        <f t="shared" si="2"/>
        <v>1.2959559286201516E-2</v>
      </c>
      <c r="E76" s="109">
        <f>(2*Table!$AC$16*0.147)/A76</f>
        <v>0.40032517188087285</v>
      </c>
      <c r="F76" s="109">
        <f t="shared" si="3"/>
        <v>0.80065034376174571</v>
      </c>
      <c r="G76" s="3">
        <f>IF((('Raw Data'!C76)/('Raw Data'!C$136)*100)&lt;0,0,('Raw Data'!C76)/('Raw Data'!C$136)*100)</f>
        <v>42.306921977170667</v>
      </c>
      <c r="H76" s="3">
        <f t="shared" si="4"/>
        <v>1.2959559286201525</v>
      </c>
      <c r="I76" s="6">
        <f t="shared" si="5"/>
        <v>3.8318942225391506E-2</v>
      </c>
      <c r="J76" s="109">
        <f>'Raw Data'!F76/I76</f>
        <v>0.3382024276655019</v>
      </c>
      <c r="K76" s="36">
        <f t="shared" si="6"/>
        <v>0.62038869086154835</v>
      </c>
      <c r="L76" s="3">
        <f>A76*Table!$AC$9/$AC$16</f>
        <v>51.408208740179127</v>
      </c>
      <c r="M76" s="3">
        <f>A76*Table!$AD$9/$AC$16</f>
        <v>17.625671568061414</v>
      </c>
      <c r="N76" s="3">
        <f>ABS(A76*Table!$AE$9/$AC$16)</f>
        <v>22.260407366024168</v>
      </c>
      <c r="O76" s="3">
        <f>($L76*(Table!$AC$10/Table!$AC$9)/(Table!$AC$12-Table!$AC$14))</f>
        <v>110.27071801840226</v>
      </c>
      <c r="P76" s="3">
        <f>$N76*(Table!$AE$10/Table!$AE$9)/(Table!$AC$12-Table!$AC$13)</f>
        <v>182.76196523829361</v>
      </c>
      <c r="Q76" s="3">
        <f>'Raw Data'!C76</f>
        <v>0.53880472959764303</v>
      </c>
      <c r="R76" s="3">
        <f>'Raw Data'!C76/'Raw Data'!I$23*100</f>
        <v>8.6459441793059195</v>
      </c>
      <c r="S76" s="12">
        <f t="shared" si="7"/>
        <v>0.4236844371005048</v>
      </c>
      <c r="T76" s="12">
        <f t="shared" si="8"/>
        <v>1.0051607892364922E-2</v>
      </c>
      <c r="U76" s="144">
        <f t="shared" si="9"/>
        <v>3.1687085120909446E-2</v>
      </c>
      <c r="V76" s="144">
        <f t="shared" si="10"/>
        <v>1.1640318107672813</v>
      </c>
      <c r="W76" s="144">
        <f t="shared" si="11"/>
        <v>8.4874713684179853E-3</v>
      </c>
      <c r="X76" s="147">
        <f t="shared" si="12"/>
        <v>4.8094044773399975</v>
      </c>
      <c r="AS76" s="124"/>
      <c r="AT76" s="124"/>
    </row>
    <row r="77" spans="1:46" x14ac:dyDescent="0.2">
      <c r="A77" s="3">
        <f>'Raw Data'!A77</f>
        <v>298.9329833984375</v>
      </c>
      <c r="B77" s="104">
        <f>'Raw Data'!E77</f>
        <v>0.43680935972230595</v>
      </c>
      <c r="C77" s="104">
        <f t="shared" si="1"/>
        <v>0.56319064027769405</v>
      </c>
      <c r="D77" s="117">
        <f t="shared" si="2"/>
        <v>1.3740139950599251E-2</v>
      </c>
      <c r="E77" s="109">
        <f>(2*Table!$AC$16*0.147)/A77</f>
        <v>0.36540055199845833</v>
      </c>
      <c r="F77" s="109">
        <f t="shared" si="3"/>
        <v>0.73080110399691667</v>
      </c>
      <c r="G77" s="3">
        <f>IF((('Raw Data'!C77)/('Raw Data'!C$136)*100)&lt;0,0,('Raw Data'!C77)/('Raw Data'!C$136)*100)</f>
        <v>43.680935972230593</v>
      </c>
      <c r="H77" s="3">
        <f t="shared" si="4"/>
        <v>1.3740139950599257</v>
      </c>
      <c r="I77" s="6">
        <f t="shared" si="5"/>
        <v>3.9643699695503853E-2</v>
      </c>
      <c r="J77" s="109">
        <f>'Raw Data'!F77/I77</f>
        <v>0.34659075858547012</v>
      </c>
      <c r="K77" s="36">
        <f t="shared" si="6"/>
        <v>0.67968482243329209</v>
      </c>
      <c r="L77" s="3">
        <f>A77*Table!$AC$9/$AC$16</f>
        <v>56.321753996931093</v>
      </c>
      <c r="M77" s="3">
        <f>A77*Table!$AD$9/$AC$16</f>
        <v>19.310315656090658</v>
      </c>
      <c r="N77" s="3">
        <f>ABS(A77*Table!$AE$9/$AC$16)</f>
        <v>24.388034873520038</v>
      </c>
      <c r="O77" s="3">
        <f>($L77*(Table!$AC$10/Table!$AC$9)/(Table!$AC$12-Table!$AC$14))</f>
        <v>120.81028313370035</v>
      </c>
      <c r="P77" s="3">
        <f>$N77*(Table!$AE$10/Table!$AE$9)/(Table!$AC$12-Table!$AC$13)</f>
        <v>200.23017137536971</v>
      </c>
      <c r="Q77" s="3">
        <f>'Raw Data'!C77</f>
        <v>0.55630364477448169</v>
      </c>
      <c r="R77" s="3">
        <f>'Raw Data'!C77/'Raw Data'!I$23*100</f>
        <v>8.9267409791601757</v>
      </c>
      <c r="S77" s="12">
        <f t="shared" si="7"/>
        <v>0.44920381411813387</v>
      </c>
      <c r="T77" s="12">
        <f t="shared" si="8"/>
        <v>8.50844028819564E-3</v>
      </c>
      <c r="U77" s="144">
        <f t="shared" si="9"/>
        <v>2.9862014146702674E-2</v>
      </c>
      <c r="V77" s="144">
        <f t="shared" si="10"/>
        <v>1.0529294878181195</v>
      </c>
      <c r="W77" s="144">
        <f t="shared" si="11"/>
        <v>7.4970748414236576E-3</v>
      </c>
      <c r="X77" s="147">
        <f t="shared" si="12"/>
        <v>4.8169015521814211</v>
      </c>
      <c r="AS77" s="124"/>
      <c r="AT77" s="124"/>
    </row>
    <row r="78" spans="1:46" x14ac:dyDescent="0.2">
      <c r="A78" s="3">
        <f>'Raw Data'!A78</f>
        <v>326.67709350585937</v>
      </c>
      <c r="B78" s="104">
        <f>'Raw Data'!E78</f>
        <v>0.4504294641621408</v>
      </c>
      <c r="C78" s="104">
        <f t="shared" si="1"/>
        <v>0.5495705358378592</v>
      </c>
      <c r="D78" s="117">
        <f t="shared" si="2"/>
        <v>1.3620104439834857E-2</v>
      </c>
      <c r="E78" s="109">
        <f>(2*Table!$AC$16*0.147)/A78</f>
        <v>0.33436772677290844</v>
      </c>
      <c r="F78" s="109">
        <f t="shared" si="3"/>
        <v>0.66873545354581687</v>
      </c>
      <c r="G78" s="3">
        <f>IF((('Raw Data'!C78)/('Raw Data'!C$136)*100)&lt;0,0,('Raw Data'!C78)/('Raw Data'!C$136)*100)</f>
        <v>45.042946416214079</v>
      </c>
      <c r="H78" s="3">
        <f t="shared" si="4"/>
        <v>1.3620104439834861</v>
      </c>
      <c r="I78" s="6">
        <f t="shared" si="5"/>
        <v>3.8544846475083605E-2</v>
      </c>
      <c r="J78" s="109">
        <f>'Raw Data'!F78/I78</f>
        <v>0.35335734048491407</v>
      </c>
      <c r="K78" s="36">
        <f t="shared" si="6"/>
        <v>0.74276668893578679</v>
      </c>
      <c r="L78" s="3">
        <f>A78*Table!$AC$9/$AC$16</f>
        <v>61.549002347278744</v>
      </c>
      <c r="M78" s="3">
        <f>A78*Table!$AD$9/$AC$16</f>
        <v>21.102515090495569</v>
      </c>
      <c r="N78" s="3">
        <f>ABS(A78*Table!$AE$9/$AC$16)</f>
        <v>26.65149980516572</v>
      </c>
      <c r="O78" s="3">
        <f>($L78*(Table!$AC$10/Table!$AC$9)/(Table!$AC$12-Table!$AC$14))</f>
        <v>132.02274205765497</v>
      </c>
      <c r="P78" s="3">
        <f>$N78*(Table!$AE$10/Table!$AE$9)/(Table!$AC$12-Table!$AC$13)</f>
        <v>218.81362730021112</v>
      </c>
      <c r="Q78" s="3">
        <f>'Raw Data'!C78</f>
        <v>0.57364968732930721</v>
      </c>
      <c r="R78" s="3">
        <f>'Raw Data'!C78/'Raw Data'!I$23*100</f>
        <v>9.2050847044887938</v>
      </c>
      <c r="S78" s="12">
        <f t="shared" si="7"/>
        <v>0.44527951571514474</v>
      </c>
      <c r="T78" s="12">
        <f t="shared" si="8"/>
        <v>7.2275477781976738E-3</v>
      </c>
      <c r="U78" s="144">
        <f t="shared" si="9"/>
        <v>2.8177931319582065E-2</v>
      </c>
      <c r="V78" s="144">
        <f t="shared" si="10"/>
        <v>0.95448519040358926</v>
      </c>
      <c r="W78" s="144">
        <f t="shared" si="11"/>
        <v>6.2228801235389292E-3</v>
      </c>
      <c r="X78" s="147">
        <f t="shared" si="12"/>
        <v>4.8231244323049598</v>
      </c>
      <c r="AS78" s="124"/>
      <c r="AT78" s="124"/>
    </row>
    <row r="79" spans="1:46" x14ac:dyDescent="0.2">
      <c r="A79" s="3">
        <f>'Raw Data'!A79</f>
        <v>357.84454345703125</v>
      </c>
      <c r="B79" s="104">
        <f>'Raw Data'!E79</f>
        <v>0.46434258274709933</v>
      </c>
      <c r="C79" s="104">
        <f t="shared" si="1"/>
        <v>0.53565741725290072</v>
      </c>
      <c r="D79" s="117">
        <f t="shared" si="2"/>
        <v>1.3913118584958528E-2</v>
      </c>
      <c r="E79" s="109">
        <f>(2*Table!$AC$16*0.147)/A79</f>
        <v>0.30524505442808586</v>
      </c>
      <c r="F79" s="109">
        <f t="shared" si="3"/>
        <v>0.61049010885617172</v>
      </c>
      <c r="G79" s="3">
        <f>IF((('Raw Data'!C79)/('Raw Data'!C$136)*100)&lt;0,0,('Raw Data'!C79)/('Raw Data'!C$136)*100)</f>
        <v>46.434258274709933</v>
      </c>
      <c r="H79" s="3">
        <f t="shared" si="4"/>
        <v>1.3913118584958539</v>
      </c>
      <c r="I79" s="6">
        <f t="shared" si="5"/>
        <v>3.9575716369398328E-2</v>
      </c>
      <c r="J79" s="109">
        <f>'Raw Data'!F79/I79</f>
        <v>0.35155696122071362</v>
      </c>
      <c r="K79" s="36">
        <f t="shared" si="6"/>
        <v>0.81363221352570902</v>
      </c>
      <c r="L79" s="3">
        <f>A79*Table!$AC$9/$AC$16</f>
        <v>67.421239759507841</v>
      </c>
      <c r="M79" s="3">
        <f>A79*Table!$AD$9/$AC$16</f>
        <v>23.115853631831257</v>
      </c>
      <c r="N79" s="3">
        <f>ABS(A79*Table!$AE$9/$AC$16)</f>
        <v>29.194253193187613</v>
      </c>
      <c r="O79" s="3">
        <f>($L79*(Table!$AC$10/Table!$AC$9)/(Table!$AC$12-Table!$AC$14))</f>
        <v>144.61870390284824</v>
      </c>
      <c r="P79" s="3">
        <f>$N79*(Table!$AE$10/Table!$AE$9)/(Table!$AC$12-Table!$AC$13)</f>
        <v>239.69009189809199</v>
      </c>
      <c r="Q79" s="3">
        <f>'Raw Data'!C79</f>
        <v>0.59136890145950016</v>
      </c>
      <c r="R79" s="3">
        <f>'Raw Data'!C79/'Raw Data'!I$23*100</f>
        <v>9.489416537257263</v>
      </c>
      <c r="S79" s="12">
        <f t="shared" si="7"/>
        <v>0.4548589721146683</v>
      </c>
      <c r="T79" s="12">
        <f t="shared" si="8"/>
        <v>6.1370989193313408E-3</v>
      </c>
      <c r="U79" s="144">
        <f t="shared" si="9"/>
        <v>2.6518265293590314E-2</v>
      </c>
      <c r="V79" s="144">
        <f t="shared" si="10"/>
        <v>0.86136590732413798</v>
      </c>
      <c r="W79" s="144">
        <f t="shared" si="11"/>
        <v>5.2976596214030789E-3</v>
      </c>
      <c r="X79" s="147">
        <f t="shared" si="12"/>
        <v>4.8284220919263632</v>
      </c>
      <c r="AS79" s="124"/>
      <c r="AT79" s="124"/>
    </row>
    <row r="80" spans="1:46" x14ac:dyDescent="0.2">
      <c r="A80" s="3">
        <f>'Raw Data'!A80</f>
        <v>392.56243896484375</v>
      </c>
      <c r="B80" s="104">
        <f>'Raw Data'!E80</f>
        <v>0.47859804354167651</v>
      </c>
      <c r="C80" s="104">
        <f t="shared" si="1"/>
        <v>0.52140195645832343</v>
      </c>
      <c r="D80" s="117">
        <f t="shared" si="2"/>
        <v>1.4255460794577179E-2</v>
      </c>
      <c r="E80" s="109">
        <f>(2*Table!$AC$16*0.147)/A80</f>
        <v>0.27824943576457972</v>
      </c>
      <c r="F80" s="109">
        <f t="shared" si="3"/>
        <v>0.55649887152915944</v>
      </c>
      <c r="G80" s="3">
        <f>IF((('Raw Data'!C80)/('Raw Data'!C$136)*100)&lt;0,0,('Raw Data'!C80)/('Raw Data'!C$136)*100)</f>
        <v>47.85980435416765</v>
      </c>
      <c r="H80" s="3">
        <f t="shared" si="4"/>
        <v>1.4255460794577175</v>
      </c>
      <c r="I80" s="6">
        <f t="shared" si="5"/>
        <v>4.021434390336609E-2</v>
      </c>
      <c r="J80" s="109">
        <f>'Raw Data'!F80/I80</f>
        <v>0.35448696686019898</v>
      </c>
      <c r="K80" s="36">
        <f t="shared" si="6"/>
        <v>0.89257039684431982</v>
      </c>
      <c r="L80" s="3">
        <f>A80*Table!$AC$9/$AC$16</f>
        <v>73.962414131945437</v>
      </c>
      <c r="M80" s="3">
        <f>A80*Table!$AD$9/$AC$16</f>
        <v>25.358541988095581</v>
      </c>
      <c r="N80" s="3">
        <f>ABS(A80*Table!$AE$9/$AC$16)</f>
        <v>32.026664781744962</v>
      </c>
      <c r="O80" s="3">
        <f>($L80*(Table!$AC$10/Table!$AC$9)/(Table!$AC$12-Table!$AC$14))</f>
        <v>158.64953696255995</v>
      </c>
      <c r="P80" s="3">
        <f>$N80*(Table!$AE$10/Table!$AE$9)/(Table!$AC$12-Table!$AC$13)</f>
        <v>262.94470264158423</v>
      </c>
      <c r="Q80" s="3">
        <f>'Raw Data'!C80</f>
        <v>0.60952410949580371</v>
      </c>
      <c r="R80" s="3">
        <f>'Raw Data'!C80/'Raw Data'!I$23*100</f>
        <v>9.7807445576381973</v>
      </c>
      <c r="S80" s="12">
        <f t="shared" si="7"/>
        <v>0.46605110165972585</v>
      </c>
      <c r="T80" s="12">
        <f t="shared" si="8"/>
        <v>5.2087026473999209E-3</v>
      </c>
      <c r="U80" s="144">
        <f t="shared" si="9"/>
        <v>2.4915130911223323E-2</v>
      </c>
      <c r="V80" s="144">
        <f t="shared" si="10"/>
        <v>0.77516137059047208</v>
      </c>
      <c r="W80" s="144">
        <f t="shared" si="11"/>
        <v>4.5103696541862635E-3</v>
      </c>
      <c r="X80" s="147">
        <f t="shared" si="12"/>
        <v>4.8329324615805493</v>
      </c>
      <c r="AS80" s="124"/>
      <c r="AT80" s="124"/>
    </row>
    <row r="81" spans="1:46" x14ac:dyDescent="0.2">
      <c r="A81" s="3">
        <f>'Raw Data'!A81</f>
        <v>429.00637817382812</v>
      </c>
      <c r="B81" s="104">
        <f>'Raw Data'!E81</f>
        <v>0.49338192491051897</v>
      </c>
      <c r="C81" s="104">
        <f t="shared" si="1"/>
        <v>0.50661807508948109</v>
      </c>
      <c r="D81" s="117">
        <f t="shared" si="2"/>
        <v>1.4783881368842455E-2</v>
      </c>
      <c r="E81" s="109">
        <f>(2*Table!$AC$16*0.147)/A81</f>
        <v>0.25461224518222964</v>
      </c>
      <c r="F81" s="109">
        <f t="shared" si="3"/>
        <v>0.50922449036445927</v>
      </c>
      <c r="G81" s="3">
        <f>IF((('Raw Data'!C81)/('Raw Data'!C$136)*100)&lt;0,0,('Raw Data'!C81)/('Raw Data'!C$136)*100)</f>
        <v>49.338192491051899</v>
      </c>
      <c r="H81" s="3">
        <f t="shared" si="4"/>
        <v>1.4783881368842486</v>
      </c>
      <c r="I81" s="6">
        <f t="shared" si="5"/>
        <v>3.855500580191773E-2</v>
      </c>
      <c r="J81" s="109">
        <f>'Raw Data'!F81/I81</f>
        <v>0.38344907649079135</v>
      </c>
      <c r="K81" s="36">
        <f t="shared" si="6"/>
        <v>0.97543309091181463</v>
      </c>
      <c r="L81" s="3">
        <f>A81*Table!$AC$9/$AC$16</f>
        <v>80.828791189012136</v>
      </c>
      <c r="M81" s="3">
        <f>A81*Table!$AD$9/$AC$16</f>
        <v>27.712728407661302</v>
      </c>
      <c r="N81" s="3">
        <f>ABS(A81*Table!$AE$9/$AC$16)</f>
        <v>34.999893263436157</v>
      </c>
      <c r="O81" s="3">
        <f>($L81*(Table!$AC$10/Table!$AC$9)/(Table!$AC$12-Table!$AC$14))</f>
        <v>173.37793047836152</v>
      </c>
      <c r="P81" s="3">
        <f>$N81*(Table!$AE$10/Table!$AE$9)/(Table!$AC$12-Table!$AC$13)</f>
        <v>287.35544551261205</v>
      </c>
      <c r="Q81" s="3">
        <f>'Raw Data'!C81</f>
        <v>0.62835229370556767</v>
      </c>
      <c r="R81" s="3">
        <f>'Raw Data'!C81/'Raw Data'!I$23*100</f>
        <v>10.08287150777999</v>
      </c>
      <c r="S81" s="12">
        <f t="shared" si="7"/>
        <v>0.48332665622262566</v>
      </c>
      <c r="T81" s="12">
        <f t="shared" si="8"/>
        <v>4.4025253105750561E-3</v>
      </c>
      <c r="U81" s="144">
        <f t="shared" si="9"/>
        <v>2.3502847558351529E-2</v>
      </c>
      <c r="V81" s="144">
        <f t="shared" si="10"/>
        <v>0.70232420078189151</v>
      </c>
      <c r="W81" s="144">
        <f t="shared" si="11"/>
        <v>3.9166010310907953E-3</v>
      </c>
      <c r="X81" s="147">
        <f t="shared" si="12"/>
        <v>4.8368490626116403</v>
      </c>
      <c r="AS81" s="124"/>
      <c r="AT81" s="124"/>
    </row>
    <row r="82" spans="1:46" x14ac:dyDescent="0.2">
      <c r="A82" s="3">
        <f>'Raw Data'!A82</f>
        <v>468.783935546875</v>
      </c>
      <c r="B82" s="104">
        <f>'Raw Data'!E82</f>
        <v>0.50880147360692962</v>
      </c>
      <c r="C82" s="104">
        <f t="shared" si="1"/>
        <v>0.49119852639307038</v>
      </c>
      <c r="D82" s="117">
        <f t="shared" si="2"/>
        <v>1.5419548696410657E-2</v>
      </c>
      <c r="E82" s="109">
        <f>(2*Table!$AC$16*0.147)/A82</f>
        <v>0.23300772245300802</v>
      </c>
      <c r="F82" s="109">
        <f t="shared" si="3"/>
        <v>0.46601544490601604</v>
      </c>
      <c r="G82" s="3">
        <f>IF((('Raw Data'!C82)/('Raw Data'!C$136)*100)&lt;0,0,('Raw Data'!C82)/('Raw Data'!C$136)*100)</f>
        <v>50.880147360692959</v>
      </c>
      <c r="H82" s="3">
        <f t="shared" si="4"/>
        <v>1.5419548696410601</v>
      </c>
      <c r="I82" s="6">
        <f t="shared" si="5"/>
        <v>3.8508971682191917E-2</v>
      </c>
      <c r="J82" s="109">
        <f>'Raw Data'!F82/I82</f>
        <v>0.40041444948635879</v>
      </c>
      <c r="K82" s="36">
        <f t="shared" si="6"/>
        <v>1.0658754426140817</v>
      </c>
      <c r="L82" s="3">
        <f>A82*Table!$AC$9/$AC$16</f>
        <v>88.323252909141175</v>
      </c>
      <c r="M82" s="3">
        <f>A82*Table!$AD$9/$AC$16</f>
        <v>30.282258140276973</v>
      </c>
      <c r="N82" s="3">
        <f>ABS(A82*Table!$AE$9/$AC$16)</f>
        <v>38.24509038209704</v>
      </c>
      <c r="O82" s="3">
        <f>($L82*(Table!$AC$10/Table!$AC$9)/(Table!$AC$12-Table!$AC$14))</f>
        <v>189.45356694367479</v>
      </c>
      <c r="P82" s="3">
        <f>$N82*(Table!$AE$10/Table!$AE$9)/(Table!$AC$12-Table!$AC$13)</f>
        <v>313.99910001721702</v>
      </c>
      <c r="Q82" s="3">
        <f>'Raw Data'!C82</f>
        <v>0.64799003943987188</v>
      </c>
      <c r="R82" s="3">
        <f>'Raw Data'!C82/'Raw Data'!I$23*100</f>
        <v>10.397989108089451</v>
      </c>
      <c r="S82" s="12">
        <f t="shared" si="7"/>
        <v>0.50410840874338247</v>
      </c>
      <c r="T82" s="12">
        <f t="shared" si="8"/>
        <v>3.6983256106413176E-3</v>
      </c>
      <c r="U82" s="144">
        <f t="shared" si="9"/>
        <v>2.2180770968525922E-2</v>
      </c>
      <c r="V82" s="144">
        <f t="shared" si="10"/>
        <v>0.63682395210392018</v>
      </c>
      <c r="W82" s="144">
        <f t="shared" si="11"/>
        <v>3.421169443582808E-3</v>
      </c>
      <c r="X82" s="147">
        <f t="shared" si="12"/>
        <v>4.8402702320552233</v>
      </c>
      <c r="AS82" s="124"/>
      <c r="AT82" s="124"/>
    </row>
    <row r="83" spans="1:46" x14ac:dyDescent="0.2">
      <c r="A83" s="3">
        <f>'Raw Data'!A83</f>
        <v>512.5089111328125</v>
      </c>
      <c r="B83" s="104">
        <f>'Raw Data'!E83</f>
        <v>0.52417721400650374</v>
      </c>
      <c r="C83" s="104">
        <f t="shared" si="1"/>
        <v>0.47582278599349626</v>
      </c>
      <c r="D83" s="117">
        <f t="shared" si="2"/>
        <v>1.5375740399574123E-2</v>
      </c>
      <c r="E83" s="109">
        <f>(2*Table!$AC$16*0.147)/A83</f>
        <v>0.21312854229773365</v>
      </c>
      <c r="F83" s="109">
        <f t="shared" si="3"/>
        <v>0.42625708459546729</v>
      </c>
      <c r="G83" s="3">
        <f>IF((('Raw Data'!C83)/('Raw Data'!C$136)*100)&lt;0,0,('Raw Data'!C83)/('Raw Data'!C$136)*100)</f>
        <v>52.417721400650372</v>
      </c>
      <c r="H83" s="3">
        <f t="shared" si="4"/>
        <v>1.5375740399574127</v>
      </c>
      <c r="I83" s="6">
        <f t="shared" si="5"/>
        <v>3.8728700281891904E-2</v>
      </c>
      <c r="J83" s="109">
        <f>'Raw Data'!F83/I83</f>
        <v>0.39701152601713424</v>
      </c>
      <c r="K83" s="36">
        <f t="shared" si="6"/>
        <v>1.1652930509661725</v>
      </c>
      <c r="L83" s="3">
        <f>A83*Table!$AC$9/$AC$16</f>
        <v>96.561444929559954</v>
      </c>
      <c r="M83" s="3">
        <f>A83*Table!$AD$9/$AC$16</f>
        <v>33.106781118706273</v>
      </c>
      <c r="N83" s="3">
        <f>ABS(A83*Table!$AE$9/$AC$16)</f>
        <v>41.812332167565501</v>
      </c>
      <c r="O83" s="3">
        <f>($L83*(Table!$AC$10/Table!$AC$9)/(Table!$AC$12-Table!$AC$14))</f>
        <v>207.12450649841264</v>
      </c>
      <c r="P83" s="3">
        <f>$N83*(Table!$AE$10/Table!$AE$9)/(Table!$AC$12-Table!$AC$13)</f>
        <v>343.28679940529958</v>
      </c>
      <c r="Q83" s="3">
        <f>'Raw Data'!C83</f>
        <v>0.66757199260778721</v>
      </c>
      <c r="R83" s="3">
        <f>'Raw Data'!C83/'Raw Data'!I$23*100</f>
        <v>10.712211431523782</v>
      </c>
      <c r="S83" s="12">
        <f t="shared" si="7"/>
        <v>0.50267619232493677</v>
      </c>
      <c r="T83" s="12">
        <f t="shared" si="8"/>
        <v>3.1108324567229451E-3</v>
      </c>
      <c r="U83" s="144">
        <f t="shared" si="9"/>
        <v>2.0901512537306498E-2</v>
      </c>
      <c r="V83" s="144">
        <f t="shared" si="10"/>
        <v>0.57596144375100089</v>
      </c>
      <c r="W83" s="144">
        <f t="shared" si="11"/>
        <v>2.8541813163066817E-3</v>
      </c>
      <c r="X83" s="147">
        <f t="shared" si="12"/>
        <v>4.8431244133715303</v>
      </c>
      <c r="AS83" s="124"/>
      <c r="AT83" s="124"/>
    </row>
    <row r="84" spans="1:46" x14ac:dyDescent="0.2">
      <c r="A84" s="3">
        <f>'Raw Data'!A84</f>
        <v>561.3968505859375</v>
      </c>
      <c r="B84" s="104">
        <f>'Raw Data'!E84</f>
        <v>0.54013711685937038</v>
      </c>
      <c r="C84" s="104">
        <f t="shared" si="1"/>
        <v>0.45986288314062962</v>
      </c>
      <c r="D84" s="117">
        <f t="shared" si="2"/>
        <v>1.5959902852866636E-2</v>
      </c>
      <c r="E84" s="109">
        <f>(2*Table!$AC$16*0.147)/A84</f>
        <v>0.19456873872792468</v>
      </c>
      <c r="F84" s="109">
        <f t="shared" si="3"/>
        <v>0.38913747745584937</v>
      </c>
      <c r="G84" s="3">
        <f>IF((('Raw Data'!C84)/('Raw Data'!C$136)*100)&lt;0,0,('Raw Data'!C84)/('Raw Data'!C$136)*100)</f>
        <v>54.013711685937039</v>
      </c>
      <c r="H84" s="3">
        <f t="shared" si="4"/>
        <v>1.5959902852866676</v>
      </c>
      <c r="I84" s="6">
        <f t="shared" si="5"/>
        <v>3.9568550939889424E-2</v>
      </c>
      <c r="J84" s="109">
        <f>'Raw Data'!F84/I84</f>
        <v>0.4033481761086507</v>
      </c>
      <c r="K84" s="36">
        <f t="shared" si="6"/>
        <v>1.2764497057741093</v>
      </c>
      <c r="L84" s="3">
        <f>A84*Table!$AC$9/$AC$16</f>
        <v>105.7723873554942</v>
      </c>
      <c r="M84" s="3">
        <f>A84*Table!$AD$9/$AC$16</f>
        <v>36.264818521883733</v>
      </c>
      <c r="N84" s="3">
        <f>ABS(A84*Table!$AE$9/$AC$16)</f>
        <v>45.800787234392963</v>
      </c>
      <c r="O84" s="3">
        <f>($L84*(Table!$AC$10/Table!$AC$9)/(Table!$AC$12-Table!$AC$14))</f>
        <v>226.88199775953288</v>
      </c>
      <c r="P84" s="3">
        <f>$N84*(Table!$AE$10/Table!$AE$9)/(Table!$AC$12-Table!$AC$13)</f>
        <v>376.03273591455621</v>
      </c>
      <c r="Q84" s="3">
        <f>'Raw Data'!C84</f>
        <v>0.68789791266806422</v>
      </c>
      <c r="R84" s="3">
        <f>'Raw Data'!C84/'Raw Data'!I$23*100</f>
        <v>11.038371839145709</v>
      </c>
      <c r="S84" s="12">
        <f t="shared" si="7"/>
        <v>0.52177410566694449</v>
      </c>
      <c r="T84" s="12">
        <f t="shared" si="8"/>
        <v>2.6026029052762523E-3</v>
      </c>
      <c r="U84" s="144">
        <f t="shared" si="9"/>
        <v>1.9662333031659887E-2</v>
      </c>
      <c r="V84" s="144">
        <f t="shared" si="10"/>
        <v>0.5194093478152858</v>
      </c>
      <c r="W84" s="144">
        <f t="shared" si="11"/>
        <v>2.4690999043300104E-3</v>
      </c>
      <c r="X84" s="147">
        <f t="shared" si="12"/>
        <v>4.8455935132758601</v>
      </c>
      <c r="AS84" s="124"/>
      <c r="AT84" s="124"/>
    </row>
    <row r="85" spans="1:46" x14ac:dyDescent="0.2">
      <c r="A85" s="3">
        <f>'Raw Data'!A85</f>
        <v>613.73602294921875</v>
      </c>
      <c r="B85" s="104">
        <f>'Raw Data'!E85</f>
        <v>0.55615684310960312</v>
      </c>
      <c r="C85" s="104">
        <f t="shared" si="1"/>
        <v>0.44384315689039688</v>
      </c>
      <c r="D85" s="117">
        <f t="shared" si="2"/>
        <v>1.6019726250232735E-2</v>
      </c>
      <c r="E85" s="109">
        <f>(2*Table!$AC$16*0.147)/A85</f>
        <v>0.17797599140334783</v>
      </c>
      <c r="F85" s="109">
        <f t="shared" si="3"/>
        <v>0.35595198280669565</v>
      </c>
      <c r="G85" s="3">
        <f>IF((('Raw Data'!C85)/('Raw Data'!C$136)*100)&lt;0,0,('Raw Data'!C85)/('Raw Data'!C$136)*100)</f>
        <v>55.615684310960312</v>
      </c>
      <c r="H85" s="3">
        <f t="shared" si="4"/>
        <v>1.6019726250232722</v>
      </c>
      <c r="I85" s="6">
        <f t="shared" si="5"/>
        <v>3.8711642813381575E-2</v>
      </c>
      <c r="J85" s="109">
        <f>'Raw Data'!F85/I85</f>
        <v>0.41382191728363299</v>
      </c>
      <c r="K85" s="36">
        <f t="shared" si="6"/>
        <v>1.3954534392183602</v>
      </c>
      <c r="L85" s="3">
        <f>A85*Table!$AC$9/$AC$16</f>
        <v>115.63357415641218</v>
      </c>
      <c r="M85" s="3">
        <f>A85*Table!$AD$9/$AC$16</f>
        <v>39.645796853627033</v>
      </c>
      <c r="N85" s="3">
        <f>ABS(A85*Table!$AE$9/$AC$16)</f>
        <v>50.070806374922341</v>
      </c>
      <c r="O85" s="3">
        <f>($L85*(Table!$AC$10/Table!$AC$9)/(Table!$AC$12-Table!$AC$14))</f>
        <v>248.03426459976876</v>
      </c>
      <c r="P85" s="3">
        <f>$N85*(Table!$AE$10/Table!$AE$9)/(Table!$AC$12-Table!$AC$13)</f>
        <v>411.09036432612754</v>
      </c>
      <c r="Q85" s="3">
        <f>'Raw Data'!C85</f>
        <v>0.70830002151243387</v>
      </c>
      <c r="R85" s="3">
        <f>'Raw Data'!C85/'Raw Data'!I$23*100</f>
        <v>11.36575481208336</v>
      </c>
      <c r="S85" s="12">
        <f t="shared" si="7"/>
        <v>0.52372990075833181</v>
      </c>
      <c r="T85" s="12">
        <f t="shared" si="8"/>
        <v>2.1757664788674136E-3</v>
      </c>
      <c r="U85" s="144">
        <f t="shared" si="9"/>
        <v>1.8518963181380306E-2</v>
      </c>
      <c r="V85" s="144">
        <f t="shared" si="10"/>
        <v>0.46936713994515078</v>
      </c>
      <c r="W85" s="144">
        <f t="shared" si="11"/>
        <v>2.0736727658015263E-3</v>
      </c>
      <c r="X85" s="147">
        <f t="shared" si="12"/>
        <v>4.8476671860416616</v>
      </c>
      <c r="AS85" s="124"/>
      <c r="AT85" s="124"/>
    </row>
    <row r="86" spans="1:46" x14ac:dyDescent="0.2">
      <c r="A86" s="3">
        <f>'Raw Data'!A86</f>
        <v>671.65228271484375</v>
      </c>
      <c r="B86" s="104">
        <f>'Raw Data'!E86</f>
        <v>0.57305020864235856</v>
      </c>
      <c r="C86" s="104">
        <f t="shared" si="1"/>
        <v>0.42694979135764144</v>
      </c>
      <c r="D86" s="117">
        <f t="shared" si="2"/>
        <v>1.6893365532755444E-2</v>
      </c>
      <c r="E86" s="109">
        <f>(2*Table!$AC$16*0.147)/A86</f>
        <v>0.16262920555085761</v>
      </c>
      <c r="F86" s="109">
        <f t="shared" si="3"/>
        <v>0.32525841110171522</v>
      </c>
      <c r="G86" s="3">
        <f>IF((('Raw Data'!C86)/('Raw Data'!C$136)*100)&lt;0,0,('Raw Data'!C86)/('Raw Data'!C$136)*100)</f>
        <v>57.305020864235857</v>
      </c>
      <c r="H86" s="3">
        <f t="shared" si="4"/>
        <v>1.6893365532755453</v>
      </c>
      <c r="I86" s="6">
        <f t="shared" si="5"/>
        <v>3.9162880361842012E-2</v>
      </c>
      <c r="J86" s="109">
        <f>'Raw Data'!F86/I86</f>
        <v>0.43136167147744675</v>
      </c>
      <c r="K86" s="36">
        <f t="shared" si="6"/>
        <v>1.5271378130444868</v>
      </c>
      <c r="L86" s="3">
        <f>A86*Table!$AC$9/$AC$16</f>
        <v>126.54553608800724</v>
      </c>
      <c r="M86" s="3">
        <f>A86*Table!$AD$9/$AC$16</f>
        <v>43.387040944459628</v>
      </c>
      <c r="N86" s="3">
        <f>ABS(A86*Table!$AE$9/$AC$16)</f>
        <v>54.795824493867364</v>
      </c>
      <c r="O86" s="3">
        <f>($L86*(Table!$AC$10/Table!$AC$9)/(Table!$AC$12-Table!$AC$14))</f>
        <v>271.44044634922193</v>
      </c>
      <c r="P86" s="3">
        <f>$N86*(Table!$AE$10/Table!$AE$9)/(Table!$AC$12-Table!$AC$13)</f>
        <v>449.88361653421475</v>
      </c>
      <c r="Q86" s="3">
        <f>'Raw Data'!C86</f>
        <v>0.72981476383470001</v>
      </c>
      <c r="R86" s="3">
        <f>'Raw Data'!C86/'Raw Data'!I$23*100</f>
        <v>11.710991687211335</v>
      </c>
      <c r="S86" s="12">
        <f t="shared" si="7"/>
        <v>0.55229162569589441</v>
      </c>
      <c r="T86" s="12">
        <f t="shared" si="8"/>
        <v>1.79993184097893E-3</v>
      </c>
      <c r="U86" s="144">
        <f t="shared" si="9"/>
        <v>1.7436093032953102E-2</v>
      </c>
      <c r="V86" s="144">
        <f t="shared" si="10"/>
        <v>0.42390003751474414</v>
      </c>
      <c r="W86" s="144">
        <f t="shared" si="11"/>
        <v>1.8258939603428266E-3</v>
      </c>
      <c r="X86" s="147">
        <f t="shared" si="12"/>
        <v>4.849493080002004</v>
      </c>
      <c r="AS86" s="124"/>
      <c r="AT86" s="124"/>
    </row>
    <row r="87" spans="1:46" x14ac:dyDescent="0.2">
      <c r="A87" s="3">
        <f>'Raw Data'!A87</f>
        <v>734.7198486328125</v>
      </c>
      <c r="B87" s="104">
        <f>'Raw Data'!E87</f>
        <v>0.58979146959168738</v>
      </c>
      <c r="C87" s="104">
        <f t="shared" si="1"/>
        <v>0.41020853040831262</v>
      </c>
      <c r="D87" s="117">
        <f t="shared" si="2"/>
        <v>1.6741260949328818E-2</v>
      </c>
      <c r="E87" s="109">
        <f>(2*Table!$AC$16*0.147)/A87</f>
        <v>0.14866928850172462</v>
      </c>
      <c r="F87" s="109">
        <f t="shared" si="3"/>
        <v>0.29733857700344923</v>
      </c>
      <c r="G87" s="3">
        <f>IF((('Raw Data'!C87)/('Raw Data'!C$136)*100)&lt;0,0,('Raw Data'!C87)/('Raw Data'!C$136)*100)</f>
        <v>58.979146959168737</v>
      </c>
      <c r="H87" s="3">
        <f t="shared" si="4"/>
        <v>1.6741260949328804</v>
      </c>
      <c r="I87" s="6">
        <f t="shared" si="5"/>
        <v>3.8977277466719307E-2</v>
      </c>
      <c r="J87" s="109">
        <f>'Raw Data'!F87/I87</f>
        <v>0.42951334822252069</v>
      </c>
      <c r="K87" s="36">
        <f t="shared" si="6"/>
        <v>1.670534727145196</v>
      </c>
      <c r="L87" s="3">
        <f>A87*Table!$AC$9/$AC$16</f>
        <v>138.42805200323039</v>
      </c>
      <c r="M87" s="3">
        <f>A87*Table!$AD$9/$AC$16</f>
        <v>47.461046401107559</v>
      </c>
      <c r="N87" s="3">
        <f>ABS(A87*Table!$AE$9/$AC$16)</f>
        <v>59.941104815595438</v>
      </c>
      <c r="O87" s="3">
        <f>($L87*(Table!$AC$10/Table!$AC$9)/(Table!$AC$12-Table!$AC$14))</f>
        <v>296.92846847539772</v>
      </c>
      <c r="P87" s="3">
        <f>$N87*(Table!$AE$10/Table!$AE$9)/(Table!$AC$12-Table!$AC$13)</f>
        <v>492.12729733657989</v>
      </c>
      <c r="Q87" s="3">
        <f>'Raw Data'!C87</f>
        <v>0.75113579159416255</v>
      </c>
      <c r="R87" s="3">
        <f>'Raw Data'!C87/'Raw Data'!I$23*100</f>
        <v>12.053120116543058</v>
      </c>
      <c r="S87" s="12">
        <f t="shared" si="7"/>
        <v>0.54731889912500453</v>
      </c>
      <c r="T87" s="12">
        <f t="shared" si="8"/>
        <v>1.4886783472313203E-3</v>
      </c>
      <c r="U87" s="144">
        <f t="shared" si="9"/>
        <v>1.6405055803204234E-2</v>
      </c>
      <c r="V87" s="144">
        <f t="shared" si="10"/>
        <v>0.38238443565466135</v>
      </c>
      <c r="W87" s="144">
        <f t="shared" si="11"/>
        <v>1.5121434191439223E-3</v>
      </c>
      <c r="X87" s="147">
        <f t="shared" si="12"/>
        <v>4.851005223421148</v>
      </c>
      <c r="AS87" s="124"/>
      <c r="AT87" s="124"/>
    </row>
    <row r="88" spans="1:46" x14ac:dyDescent="0.2">
      <c r="A88" s="3">
        <f>'Raw Data'!A88</f>
        <v>804.52154541015625</v>
      </c>
      <c r="B88" s="104">
        <f>'Raw Data'!E88</f>
        <v>0.60662753838128658</v>
      </c>
      <c r="C88" s="104">
        <f t="shared" si="1"/>
        <v>0.39337246161871342</v>
      </c>
      <c r="D88" s="117">
        <f t="shared" si="2"/>
        <v>1.6836068789599201E-2</v>
      </c>
      <c r="E88" s="109">
        <f>(2*Table!$AC$16*0.147)/A88</f>
        <v>0.13577048093677582</v>
      </c>
      <c r="F88" s="109">
        <f t="shared" si="3"/>
        <v>0.27154096187355165</v>
      </c>
      <c r="G88" s="3">
        <f>IF((('Raw Data'!C88)/('Raw Data'!C$136)*100)&lt;0,0,('Raw Data'!C88)/('Raw Data'!C$136)*100)</f>
        <v>60.662753838128658</v>
      </c>
      <c r="H88" s="3">
        <f t="shared" si="4"/>
        <v>1.683606878959921</v>
      </c>
      <c r="I88" s="6">
        <f t="shared" si="5"/>
        <v>3.9415906599083894E-2</v>
      </c>
      <c r="J88" s="109">
        <f>'Raw Data'!F88/I88</f>
        <v>0.42713894572681238</v>
      </c>
      <c r="K88" s="36">
        <f t="shared" si="6"/>
        <v>1.8292430548121237</v>
      </c>
      <c r="L88" s="3">
        <f>A88*Table!$AC$9/$AC$16</f>
        <v>151.57934079635083</v>
      </c>
      <c r="M88" s="3">
        <f>A88*Table!$AD$9/$AC$16</f>
        <v>51.970059701606004</v>
      </c>
      <c r="N88" s="3">
        <f>ABS(A88*Table!$AE$9/$AC$16)</f>
        <v>65.635779909269388</v>
      </c>
      <c r="O88" s="3">
        <f>($L88*(Table!$AC$10/Table!$AC$9)/(Table!$AC$12-Table!$AC$14))</f>
        <v>325.13801114618371</v>
      </c>
      <c r="P88" s="3">
        <f>$N88*(Table!$AE$10/Table!$AE$9)/(Table!$AC$12-Table!$AC$13)</f>
        <v>538.88160845048742</v>
      </c>
      <c r="Q88" s="3">
        <f>'Raw Data'!C88</f>
        <v>0.77257756298221647</v>
      </c>
      <c r="R88" s="3">
        <f>'Raw Data'!C88/'Raw Data'!I$23*100</f>
        <v>12.397186061667538</v>
      </c>
      <c r="S88" s="12">
        <f t="shared" si="7"/>
        <v>0.55041843403592083</v>
      </c>
      <c r="T88" s="12">
        <f t="shared" si="8"/>
        <v>1.2276215849463812E-3</v>
      </c>
      <c r="U88" s="144">
        <f t="shared" si="9"/>
        <v>1.54093897576693E-2</v>
      </c>
      <c r="V88" s="144">
        <f t="shared" si="10"/>
        <v>0.34396802673400989</v>
      </c>
      <c r="W88" s="144">
        <f t="shared" si="11"/>
        <v>1.2682757721333789E-3</v>
      </c>
      <c r="X88" s="147">
        <f t="shared" si="12"/>
        <v>4.8522734991932817</v>
      </c>
      <c r="AS88" s="124"/>
      <c r="AT88" s="124"/>
    </row>
    <row r="89" spans="1:46" x14ac:dyDescent="0.2">
      <c r="A89" s="3">
        <f>'Raw Data'!A89</f>
        <v>879.3897705078125</v>
      </c>
      <c r="B89" s="104">
        <f>'Raw Data'!E89</f>
        <v>0.62337618493522851</v>
      </c>
      <c r="C89" s="104">
        <f t="shared" si="1"/>
        <v>0.37662381506477149</v>
      </c>
      <c r="D89" s="117">
        <f t="shared" si="2"/>
        <v>1.6748646553941926E-2</v>
      </c>
      <c r="E89" s="109">
        <f>(2*Table!$AC$16*0.147)/A89</f>
        <v>0.12421144844709636</v>
      </c>
      <c r="F89" s="109">
        <f t="shared" si="3"/>
        <v>0.24842289689419272</v>
      </c>
      <c r="G89" s="3">
        <f>IF((('Raw Data'!C89)/('Raw Data'!C$136)*100)&lt;0,0,('Raw Data'!C89)/('Raw Data'!C$136)*100)</f>
        <v>62.337618493522854</v>
      </c>
      <c r="H89" s="3">
        <f t="shared" si="4"/>
        <v>1.6748646553941953</v>
      </c>
      <c r="I89" s="6">
        <f t="shared" si="5"/>
        <v>3.8643730215646377E-2</v>
      </c>
      <c r="J89" s="109">
        <f>'Raw Data'!F89/I89</f>
        <v>0.43341174520363984</v>
      </c>
      <c r="K89" s="36">
        <f t="shared" si="6"/>
        <v>1.9994711631422473</v>
      </c>
      <c r="L89" s="3">
        <f>A89*Table!$AC$9/$AC$16</f>
        <v>165.68521064115399</v>
      </c>
      <c r="M89" s="3">
        <f>A89*Table!$AD$9/$AC$16</f>
        <v>56.806357934109933</v>
      </c>
      <c r="N89" s="3">
        <f>ABS(A89*Table!$AE$9/$AC$16)</f>
        <v>71.743800723307572</v>
      </c>
      <c r="O89" s="3">
        <f>($L89*(Table!$AC$10/Table!$AC$9)/(Table!$AC$12-Table!$AC$14))</f>
        <v>355.39513222040756</v>
      </c>
      <c r="P89" s="3">
        <f>$N89*(Table!$AE$10/Table!$AE$9)/(Table!$AC$12-Table!$AC$13)</f>
        <v>589.02956258873201</v>
      </c>
      <c r="Q89" s="3">
        <f>'Raw Data'!C89</f>
        <v>0.79390799676440649</v>
      </c>
      <c r="R89" s="3">
        <f>'Raw Data'!C89/'Raw Data'!I$23*100</f>
        <v>12.739465424988856</v>
      </c>
      <c r="S89" s="12">
        <f t="shared" si="7"/>
        <v>0.54756035530912672</v>
      </c>
      <c r="T89" s="12">
        <f t="shared" si="8"/>
        <v>1.0102581376316699E-3</v>
      </c>
      <c r="U89" s="144">
        <f t="shared" si="9"/>
        <v>1.4486710958250427E-2</v>
      </c>
      <c r="V89" s="144">
        <f t="shared" si="10"/>
        <v>0.30986521030969272</v>
      </c>
      <c r="W89" s="144">
        <f t="shared" si="11"/>
        <v>1.0560032675040597E-3</v>
      </c>
      <c r="X89" s="147">
        <f t="shared" si="12"/>
        <v>4.8533295024607854</v>
      </c>
      <c r="AS89" s="124"/>
      <c r="AT89" s="124"/>
    </row>
    <row r="90" spans="1:46" x14ac:dyDescent="0.2">
      <c r="A90" s="3">
        <f>'Raw Data'!A90</f>
        <v>962.7998046875</v>
      </c>
      <c r="B90" s="104">
        <f>'Raw Data'!E90</f>
        <v>0.63979815453565225</v>
      </c>
      <c r="C90" s="104">
        <f t="shared" si="1"/>
        <v>0.36020184546434775</v>
      </c>
      <c r="D90" s="117">
        <f t="shared" si="2"/>
        <v>1.6421969600423747E-2</v>
      </c>
      <c r="E90" s="109">
        <f>(2*Table!$AC$16*0.147)/A90</f>
        <v>0.11345066400360185</v>
      </c>
      <c r="F90" s="109">
        <f t="shared" si="3"/>
        <v>0.2269013280072037</v>
      </c>
      <c r="G90" s="3">
        <f>IF((('Raw Data'!C90)/('Raw Data'!C$136)*100)&lt;0,0,('Raw Data'!C90)/('Raw Data'!C$136)*100)</f>
        <v>63.979815453565223</v>
      </c>
      <c r="H90" s="3">
        <f t="shared" si="4"/>
        <v>1.6421969600423694</v>
      </c>
      <c r="I90" s="6">
        <f t="shared" si="5"/>
        <v>3.9354584115393165E-2</v>
      </c>
      <c r="J90" s="109">
        <f>'Raw Data'!F90/I90</f>
        <v>0.41728225490256043</v>
      </c>
      <c r="K90" s="36">
        <f t="shared" si="6"/>
        <v>2.1891208084442249</v>
      </c>
      <c r="L90" s="3">
        <f>A90*Table!$AC$9/$AC$16</f>
        <v>181.40043675149067</v>
      </c>
      <c r="M90" s="3">
        <f>A90*Table!$AD$9/$AC$16</f>
        <v>62.194435457653945</v>
      </c>
      <c r="N90" s="3">
        <f>ABS(A90*Table!$AE$9/$AC$16)</f>
        <v>78.548693242191632</v>
      </c>
      <c r="O90" s="3">
        <f>($L90*(Table!$AC$10/Table!$AC$9)/(Table!$AC$12-Table!$AC$14))</f>
        <v>389.10432593627348</v>
      </c>
      <c r="P90" s="3">
        <f>$N90*(Table!$AE$10/Table!$AE$9)/(Table!$AC$12-Table!$AC$13)</f>
        <v>644.89895929549766</v>
      </c>
      <c r="Q90" s="3">
        <f>'Raw Data'!C90</f>
        <v>0.81482238730974488</v>
      </c>
      <c r="R90" s="3">
        <f>'Raw Data'!C90/'Raw Data'!I$23*100</f>
        <v>13.075068739633537</v>
      </c>
      <c r="S90" s="12">
        <f t="shared" si="7"/>
        <v>0.5368803670388137</v>
      </c>
      <c r="T90" s="12">
        <f t="shared" si="8"/>
        <v>8.3246177533380372E-4</v>
      </c>
      <c r="U90" s="144">
        <f t="shared" si="9"/>
        <v>1.3580256950589398E-2</v>
      </c>
      <c r="V90" s="144">
        <f t="shared" si="10"/>
        <v>0.27779236306310712</v>
      </c>
      <c r="W90" s="144">
        <f t="shared" si="11"/>
        <v>8.6377696828142153E-4</v>
      </c>
      <c r="X90" s="147">
        <f t="shared" si="12"/>
        <v>4.854193279429067</v>
      </c>
      <c r="AS90" s="124"/>
      <c r="AT90" s="124"/>
    </row>
    <row r="91" spans="1:46" x14ac:dyDescent="0.2">
      <c r="A91" s="3">
        <f>'Raw Data'!A91</f>
        <v>1048.1038818359375</v>
      </c>
      <c r="B91" s="104">
        <f>'Raw Data'!E91</f>
        <v>0.65548253546484736</v>
      </c>
      <c r="C91" s="104">
        <f t="shared" si="1"/>
        <v>0.34451746453515264</v>
      </c>
      <c r="D91" s="117">
        <f t="shared" si="2"/>
        <v>1.5684380929195108E-2</v>
      </c>
      <c r="E91" s="109">
        <f>(2*Table!$AC$16*0.147)/A91</f>
        <v>0.10421703328967649</v>
      </c>
      <c r="F91" s="109">
        <f t="shared" si="3"/>
        <v>0.20843406657935298</v>
      </c>
      <c r="G91" s="3">
        <f>IF((('Raw Data'!C91)/('Raw Data'!C$136)*100)&lt;0,0,('Raw Data'!C91)/('Raw Data'!C$136)*100)</f>
        <v>65.54825354648473</v>
      </c>
      <c r="H91" s="3">
        <f t="shared" si="4"/>
        <v>1.5684380929195072</v>
      </c>
      <c r="I91" s="6">
        <f t="shared" si="5"/>
        <v>3.6868335969881594E-2</v>
      </c>
      <c r="J91" s="109">
        <f>'Raw Data'!F91/I91</f>
        <v>0.42541602479721247</v>
      </c>
      <c r="K91" s="36">
        <f t="shared" si="6"/>
        <v>2.3830769449344968</v>
      </c>
      <c r="L91" s="3">
        <f>A91*Table!$AC$9/$AC$16</f>
        <v>197.47251817077591</v>
      </c>
      <c r="M91" s="3">
        <f>A91*Table!$AD$9/$AC$16</f>
        <v>67.704863372837451</v>
      </c>
      <c r="N91" s="3">
        <f>ABS(A91*Table!$AE$9/$AC$16)</f>
        <v>85.508108642588056</v>
      </c>
      <c r="O91" s="3">
        <f>($L91*(Table!$AC$10/Table!$AC$9)/(Table!$AC$12-Table!$AC$14))</f>
        <v>423.57897505528945</v>
      </c>
      <c r="P91" s="3">
        <f>$N91*(Table!$AE$10/Table!$AE$9)/(Table!$AC$12-Table!$AC$13)</f>
        <v>702.03701677001675</v>
      </c>
      <c r="Q91" s="3">
        <f>'Raw Data'!C91</f>
        <v>0.83479741321690382</v>
      </c>
      <c r="R91" s="3">
        <f>'Raw Data'!C91/'Raw Data'!I$23*100</f>
        <v>13.395598515054127</v>
      </c>
      <c r="S91" s="12">
        <f t="shared" si="7"/>
        <v>0.51276651917718541</v>
      </c>
      <c r="T91" s="12">
        <f t="shared" si="8"/>
        <v>6.8916766618110081E-4</v>
      </c>
      <c r="U91" s="144">
        <f t="shared" si="9"/>
        <v>1.2780792769882114E-2</v>
      </c>
      <c r="V91" s="144">
        <f t="shared" si="10"/>
        <v>0.25070449687206614</v>
      </c>
      <c r="W91" s="144">
        <f t="shared" si="11"/>
        <v>6.9615682557830946E-4</v>
      </c>
      <c r="X91" s="147">
        <f t="shared" si="12"/>
        <v>4.8548894362546449</v>
      </c>
      <c r="AS91" s="124"/>
      <c r="AT91" s="124"/>
    </row>
    <row r="92" spans="1:46" x14ac:dyDescent="0.2">
      <c r="A92" s="3">
        <f>'Raw Data'!A92</f>
        <v>1148.9488525390625</v>
      </c>
      <c r="B92" s="104">
        <f>'Raw Data'!E92</f>
        <v>0.67234791344327949</v>
      </c>
      <c r="C92" s="104">
        <f t="shared" si="1"/>
        <v>0.32765208655672051</v>
      </c>
      <c r="D92" s="117">
        <f t="shared" si="2"/>
        <v>1.6865377978432128E-2</v>
      </c>
      <c r="E92" s="109">
        <f>(2*Table!$AC$16*0.147)/A92</f>
        <v>9.5069747363380905E-2</v>
      </c>
      <c r="F92" s="109">
        <f t="shared" si="3"/>
        <v>0.19013949472676181</v>
      </c>
      <c r="G92" s="3">
        <f>IF((('Raw Data'!C92)/('Raw Data'!C$136)*100)&lt;0,0,('Raw Data'!C92)/('Raw Data'!C$136)*100)</f>
        <v>67.234791344327945</v>
      </c>
      <c r="H92" s="3">
        <f t="shared" si="4"/>
        <v>1.686537797843215</v>
      </c>
      <c r="I92" s="6">
        <f t="shared" si="5"/>
        <v>3.9896366270322225E-2</v>
      </c>
      <c r="J92" s="109">
        <f>'Raw Data'!F92/I92</f>
        <v>0.42272967578447873</v>
      </c>
      <c r="K92" s="36">
        <f t="shared" si="6"/>
        <v>2.6123684577893558</v>
      </c>
      <c r="L92" s="3">
        <f>A92*Table!$AC$9/$AC$16</f>
        <v>216.47264845816801</v>
      </c>
      <c r="M92" s="3">
        <f>A92*Table!$AD$9/$AC$16</f>
        <v>74.219193757086174</v>
      </c>
      <c r="N92" s="3">
        <f>ABS(A92*Table!$AE$9/$AC$16)</f>
        <v>93.735406394635888</v>
      </c>
      <c r="O92" s="3">
        <f>($L92*(Table!$AC$10/Table!$AC$9)/(Table!$AC$12-Table!$AC$14))</f>
        <v>464.33429527706568</v>
      </c>
      <c r="P92" s="3">
        <f>$N92*(Table!$AE$10/Table!$AE$9)/(Table!$AC$12-Table!$AC$13)</f>
        <v>769.58461736154243</v>
      </c>
      <c r="Q92" s="3">
        <f>'Raw Data'!C92</f>
        <v>0.85627651166357099</v>
      </c>
      <c r="R92" s="3">
        <f>'Raw Data'!C92/'Raw Data'!I$23*100</f>
        <v>13.740263429800475</v>
      </c>
      <c r="S92" s="12">
        <f t="shared" si="7"/>
        <v>0.5513766338402748</v>
      </c>
      <c r="T92" s="12">
        <f t="shared" si="8"/>
        <v>5.6094514806537266E-4</v>
      </c>
      <c r="U92" s="144">
        <f t="shared" si="9"/>
        <v>1.1958986163253362E-2</v>
      </c>
      <c r="V92" s="144">
        <f t="shared" si="10"/>
        <v>0.22405470291429114</v>
      </c>
      <c r="W92" s="144">
        <f t="shared" si="11"/>
        <v>6.2293545566388816E-4</v>
      </c>
      <c r="X92" s="147">
        <f t="shared" si="12"/>
        <v>4.8555123717103088</v>
      </c>
      <c r="AS92" s="124"/>
      <c r="AT92" s="124"/>
    </row>
    <row r="93" spans="1:46" x14ac:dyDescent="0.2">
      <c r="A93" s="3">
        <f>'Raw Data'!A93</f>
        <v>1258.171630859375</v>
      </c>
      <c r="B93" s="104">
        <f>'Raw Data'!E93</f>
        <v>0.68857991751873382</v>
      </c>
      <c r="C93" s="104">
        <f t="shared" si="1"/>
        <v>0.31142008248126618</v>
      </c>
      <c r="D93" s="117">
        <f t="shared" si="2"/>
        <v>1.6232004075454332E-2</v>
      </c>
      <c r="E93" s="109">
        <f>(2*Table!$AC$16*0.147)/A93</f>
        <v>8.6816674661251869E-2</v>
      </c>
      <c r="F93" s="109">
        <f t="shared" si="3"/>
        <v>0.17363334932250374</v>
      </c>
      <c r="G93" s="3">
        <f>IF((('Raw Data'!C93)/('Raw Data'!C$136)*100)&lt;0,0,('Raw Data'!C93)/('Raw Data'!C$136)*100)</f>
        <v>68.857991751873385</v>
      </c>
      <c r="H93" s="3">
        <f t="shared" si="4"/>
        <v>1.6232004075454398</v>
      </c>
      <c r="I93" s="6">
        <f t="shared" si="5"/>
        <v>3.9439192783810251E-2</v>
      </c>
      <c r="J93" s="109">
        <f>'Raw Data'!F93/I93</f>
        <v>0.41157039304611615</v>
      </c>
      <c r="K93" s="36">
        <f t="shared" si="6"/>
        <v>2.860708616992746</v>
      </c>
      <c r="L93" s="3">
        <f>A93*Table!$AC$9/$AC$16</f>
        <v>237.05123560998692</v>
      </c>
      <c r="M93" s="3">
        <f>A93*Table!$AD$9/$AC$16</f>
        <v>81.274709351995511</v>
      </c>
      <c r="N93" s="3">
        <f>ABS(A93*Table!$AE$9/$AC$16)</f>
        <v>102.64619601836951</v>
      </c>
      <c r="O93" s="3">
        <f>($L93*(Table!$AC$10/Table!$AC$9)/(Table!$AC$12-Table!$AC$14))</f>
        <v>508.47540885883092</v>
      </c>
      <c r="P93" s="3">
        <f>$N93*(Table!$AE$10/Table!$AE$9)/(Table!$AC$12-Table!$AC$13)</f>
        <v>842.74380967462639</v>
      </c>
      <c r="Q93" s="3">
        <f>'Raw Data'!C93</f>
        <v>0.87694896940328182</v>
      </c>
      <c r="R93" s="3">
        <f>'Raw Data'!C93/'Raw Data'!I$23*100</f>
        <v>14.071984563354873</v>
      </c>
      <c r="S93" s="12">
        <f t="shared" si="7"/>
        <v>0.53066985981879866</v>
      </c>
      <c r="T93" s="12">
        <f t="shared" si="8"/>
        <v>4.5803410495326435E-4</v>
      </c>
      <c r="U93" s="144">
        <f t="shared" si="9"/>
        <v>1.11844713536763E-2</v>
      </c>
      <c r="V93" s="144">
        <f t="shared" si="10"/>
        <v>0.20006984749958237</v>
      </c>
      <c r="W93" s="144">
        <f t="shared" si="11"/>
        <v>4.9996629668510077E-4</v>
      </c>
      <c r="X93" s="147">
        <f t="shared" si="12"/>
        <v>4.8560123380069937</v>
      </c>
      <c r="AS93" s="124"/>
      <c r="AT93" s="124"/>
    </row>
    <row r="94" spans="1:46" x14ac:dyDescent="0.2">
      <c r="A94" s="3">
        <f>'Raw Data'!A94</f>
        <v>1378.37353515625</v>
      </c>
      <c r="B94" s="104">
        <f>'Raw Data'!E94</f>
        <v>0.70546177705693403</v>
      </c>
      <c r="C94" s="104">
        <f t="shared" si="1"/>
        <v>0.29453822294306597</v>
      </c>
      <c r="D94" s="117">
        <f t="shared" si="2"/>
        <v>1.6881859538200206E-2</v>
      </c>
      <c r="E94" s="109">
        <f>(2*Table!$AC$16*0.147)/A94</f>
        <v>7.9245773629825891E-2</v>
      </c>
      <c r="F94" s="109">
        <f t="shared" si="3"/>
        <v>0.15849154725965178</v>
      </c>
      <c r="G94" s="3">
        <f>IF((('Raw Data'!C94)/('Raw Data'!C$136)*100)&lt;0,0,('Raw Data'!C94)/('Raw Data'!C$136)*100)</f>
        <v>70.546177705693395</v>
      </c>
      <c r="H94" s="3">
        <f t="shared" si="4"/>
        <v>1.6881859538200104</v>
      </c>
      <c r="I94" s="6">
        <f t="shared" si="5"/>
        <v>3.9627037516803298E-2</v>
      </c>
      <c r="J94" s="109">
        <f>'Raw Data'!F94/I94</f>
        <v>0.42601871338582115</v>
      </c>
      <c r="K94" s="36">
        <f t="shared" si="6"/>
        <v>3.1340120479134845</v>
      </c>
      <c r="L94" s="3">
        <f>A94*Table!$AC$9/$AC$16</f>
        <v>259.69839219607621</v>
      </c>
      <c r="M94" s="3">
        <f>A94*Table!$AD$9/$AC$16</f>
        <v>89.039448752940416</v>
      </c>
      <c r="N94" s="3">
        <f>ABS(A94*Table!$AE$9/$AC$16)</f>
        <v>112.45270248188822</v>
      </c>
      <c r="O94" s="3">
        <f>($L94*(Table!$AC$10/Table!$AC$9)/(Table!$AC$12-Table!$AC$14))</f>
        <v>557.05360831419182</v>
      </c>
      <c r="P94" s="3">
        <f>$N94*(Table!$AE$10/Table!$AE$9)/(Table!$AC$12-Table!$AC$13)</f>
        <v>923.25699903028078</v>
      </c>
      <c r="Q94" s="3">
        <f>'Raw Data'!C94</f>
        <v>0.89844905813224607</v>
      </c>
      <c r="R94" s="3">
        <f>'Raw Data'!C94/'Raw Data'!I$23*100</f>
        <v>14.416986299214846</v>
      </c>
      <c r="S94" s="12">
        <f t="shared" si="7"/>
        <v>0.5519154623774698</v>
      </c>
      <c r="T94" s="12">
        <f t="shared" si="8"/>
        <v>3.6885645064688166E-4</v>
      </c>
      <c r="U94" s="144">
        <f t="shared" si="9"/>
        <v>1.0459418968444255E-2</v>
      </c>
      <c r="V94" s="144">
        <f t="shared" si="10"/>
        <v>0.17863237776243562</v>
      </c>
      <c r="W94" s="144">
        <f t="shared" si="11"/>
        <v>4.3324623113591079E-4</v>
      </c>
      <c r="X94" s="147">
        <f t="shared" si="12"/>
        <v>4.8564455842381298</v>
      </c>
      <c r="AS94" s="124"/>
      <c r="AT94" s="124"/>
    </row>
    <row r="95" spans="1:46" x14ac:dyDescent="0.2">
      <c r="A95" s="3">
        <f>'Raw Data'!A95</f>
        <v>1508.4302978515625</v>
      </c>
      <c r="B95" s="104">
        <f>'Raw Data'!E95</f>
        <v>0.72095856362895649</v>
      </c>
      <c r="C95" s="104">
        <f t="shared" si="1"/>
        <v>0.27904143637104351</v>
      </c>
      <c r="D95" s="117">
        <f t="shared" si="2"/>
        <v>1.549678657202247E-2</v>
      </c>
      <c r="E95" s="109">
        <f>(2*Table!$AC$16*0.147)/A95</f>
        <v>7.2413208154138972E-2</v>
      </c>
      <c r="F95" s="109">
        <f t="shared" si="3"/>
        <v>0.14482641630827794</v>
      </c>
      <c r="G95" s="3">
        <f>IF((('Raw Data'!C95)/('Raw Data'!C$136)*100)&lt;0,0,('Raw Data'!C95)/('Raw Data'!C$136)*100)</f>
        <v>72.095856362895645</v>
      </c>
      <c r="H95" s="3">
        <f t="shared" si="4"/>
        <v>1.5496786572022501</v>
      </c>
      <c r="I95" s="6">
        <f t="shared" si="5"/>
        <v>3.9158320878805108E-2</v>
      </c>
      <c r="J95" s="109">
        <f>'Raw Data'!F95/I95</f>
        <v>0.39574696320572528</v>
      </c>
      <c r="K95" s="36">
        <f t="shared" si="6"/>
        <v>3.4297224999815659</v>
      </c>
      <c r="L95" s="3">
        <f>A95*Table!$AC$9/$AC$16</f>
        <v>284.20229574960064</v>
      </c>
      <c r="M95" s="3">
        <f>A95*Table!$AD$9/$AC$16</f>
        <v>97.44078711414879</v>
      </c>
      <c r="N95" s="3">
        <f>ABS(A95*Table!$AE$9/$AC$16)</f>
        <v>123.06320396650618</v>
      </c>
      <c r="O95" s="3">
        <f>($L95*(Table!$AC$10/Table!$AC$9)/(Table!$AC$12-Table!$AC$14))</f>
        <v>609.61453399742743</v>
      </c>
      <c r="P95" s="3">
        <f>$N95*(Table!$AE$10/Table!$AE$9)/(Table!$AC$12-Table!$AC$13)</f>
        <v>1010.3711327299355</v>
      </c>
      <c r="Q95" s="3">
        <f>'Raw Data'!C95</f>
        <v>0.91818517106212671</v>
      </c>
      <c r="R95" s="3">
        <f>'Raw Data'!C95/'Raw Data'!I$23*100</f>
        <v>14.733682351299707</v>
      </c>
      <c r="S95" s="12">
        <f t="shared" si="7"/>
        <v>0.50663353210049178</v>
      </c>
      <c r="T95" s="12">
        <f t="shared" si="8"/>
        <v>3.0050294829575552E-4</v>
      </c>
      <c r="U95" s="144">
        <f t="shared" si="9"/>
        <v>9.7675592782011187E-3</v>
      </c>
      <c r="V95" s="144">
        <f t="shared" si="10"/>
        <v>0.15911133355246201</v>
      </c>
      <c r="W95" s="144">
        <f t="shared" si="11"/>
        <v>3.3207755360848914E-4</v>
      </c>
      <c r="X95" s="147">
        <f t="shared" si="12"/>
        <v>4.856777661791738</v>
      </c>
      <c r="Z95" s="2"/>
      <c r="AS95" s="124"/>
      <c r="AT95" s="124"/>
    </row>
    <row r="96" spans="1:46" x14ac:dyDescent="0.2">
      <c r="A96" s="3">
        <f>'Raw Data'!A96</f>
        <v>1648.127197265625</v>
      </c>
      <c r="B96" s="104">
        <f>'Raw Data'!E96</f>
        <v>0.73721909946117925</v>
      </c>
      <c r="C96" s="104">
        <f t="shared" si="1"/>
        <v>0.26278090053882075</v>
      </c>
      <c r="D96" s="117">
        <f t="shared" si="2"/>
        <v>1.6260535832222756E-2</v>
      </c>
      <c r="E96" s="109">
        <f>(2*Table!$AC$16*0.147)/A96</f>
        <v>6.6275392655103821E-2</v>
      </c>
      <c r="F96" s="109">
        <f t="shared" si="3"/>
        <v>0.13255078531020764</v>
      </c>
      <c r="G96" s="3">
        <f>IF((('Raw Data'!C96)/('Raw Data'!C$136)*100)&lt;0,0,('Raw Data'!C96)/('Raw Data'!C$136)*100)</f>
        <v>73.721909946117918</v>
      </c>
      <c r="H96" s="3">
        <f t="shared" si="4"/>
        <v>1.6260535832222729</v>
      </c>
      <c r="I96" s="6">
        <f t="shared" si="5"/>
        <v>3.8465479212545839E-2</v>
      </c>
      <c r="J96" s="109">
        <f>'Raw Data'!F96/I96</f>
        <v>0.42273061885887658</v>
      </c>
      <c r="K96" s="36">
        <f t="shared" si="6"/>
        <v>3.7473517598687995</v>
      </c>
      <c r="L96" s="3">
        <f>A96*Table!$AC$9/$AC$16</f>
        <v>310.52249070930469</v>
      </c>
      <c r="M96" s="3">
        <f>A96*Table!$AD$9/$AC$16</f>
        <v>106.46485395747591</v>
      </c>
      <c r="N96" s="3">
        <f>ABS(A96*Table!$AE$9/$AC$16)</f>
        <v>134.46018270033761</v>
      </c>
      <c r="O96" s="3">
        <f>($L96*(Table!$AC$10/Table!$AC$9)/(Table!$AC$12-Table!$AC$14))</f>
        <v>666.07140864286725</v>
      </c>
      <c r="P96" s="3">
        <f>$N96*(Table!$AE$10/Table!$AE$9)/(Table!$AC$12-Table!$AC$13)</f>
        <v>1103.942386702279</v>
      </c>
      <c r="Q96" s="3">
        <f>'Raw Data'!C96</f>
        <v>0.93889396575279527</v>
      </c>
      <c r="R96" s="3">
        <f>'Raw Data'!C96/'Raw Data'!I$23*100</f>
        <v>15.065986566687595</v>
      </c>
      <c r="S96" s="12">
        <f t="shared" si="7"/>
        <v>0.53160264318271977</v>
      </c>
      <c r="T96" s="12">
        <f t="shared" si="8"/>
        <v>2.4042390410961012E-4</v>
      </c>
      <c r="U96" s="144">
        <f t="shared" si="9"/>
        <v>9.1412765905952362E-3</v>
      </c>
      <c r="V96" s="144">
        <f t="shared" si="10"/>
        <v>0.14224449853993348</v>
      </c>
      <c r="W96" s="144">
        <f t="shared" si="11"/>
        <v>2.9187827002565014E-4</v>
      </c>
      <c r="X96" s="147">
        <f t="shared" si="12"/>
        <v>4.8570695400617634</v>
      </c>
      <c r="Z96" s="31"/>
      <c r="AS96" s="124"/>
      <c r="AT96" s="124"/>
    </row>
    <row r="97" spans="1:46" x14ac:dyDescent="0.2">
      <c r="A97" s="3">
        <f>'Raw Data'!A97</f>
        <v>1808.2908935546875</v>
      </c>
      <c r="B97" s="104">
        <f>'Raw Data'!E97</f>
        <v>0.7533446730869986</v>
      </c>
      <c r="C97" s="104">
        <f t="shared" si="1"/>
        <v>0.2466553269130014</v>
      </c>
      <c r="D97" s="117">
        <f t="shared" si="2"/>
        <v>1.6125573625819345E-2</v>
      </c>
      <c r="E97" s="109">
        <f>(2*Table!$AC$16*0.147)/A97</f>
        <v>6.0405257546595967E-2</v>
      </c>
      <c r="F97" s="109">
        <f t="shared" si="3"/>
        <v>0.12081051509319193</v>
      </c>
      <c r="G97" s="3">
        <f>IF((('Raw Data'!C97)/('Raw Data'!C$136)*100)&lt;0,0,('Raw Data'!C97)/('Raw Data'!C$136)*100)</f>
        <v>75.334467308699857</v>
      </c>
      <c r="H97" s="3">
        <f t="shared" si="4"/>
        <v>1.6125573625819385</v>
      </c>
      <c r="I97" s="6">
        <f t="shared" si="5"/>
        <v>4.0277569088555065E-2</v>
      </c>
      <c r="J97" s="109">
        <f>'Raw Data'!F97/I97</f>
        <v>0.40036114370172982</v>
      </c>
      <c r="K97" s="36">
        <f t="shared" si="6"/>
        <v>4.1115164372988389</v>
      </c>
      <c r="L97" s="3">
        <f>A97*Table!$AC$9/$AC$16</f>
        <v>340.69882053105738</v>
      </c>
      <c r="M97" s="3">
        <f>A97*Table!$AD$9/$AC$16</f>
        <v>116.81102418207682</v>
      </c>
      <c r="N97" s="3">
        <f>ABS(A97*Table!$AE$9/$AC$16)</f>
        <v>147.52691680964551</v>
      </c>
      <c r="O97" s="3">
        <f>($L97*(Table!$AC$10/Table!$AC$9)/(Table!$AC$12-Table!$AC$14))</f>
        <v>730.79970083881904</v>
      </c>
      <c r="P97" s="3">
        <f>$N97*(Table!$AE$10/Table!$AE$9)/(Table!$AC$12-Table!$AC$13)</f>
        <v>1211.2226339051354</v>
      </c>
      <c r="Q97" s="3">
        <f>'Raw Data'!C97</f>
        <v>0.95943087775446467</v>
      </c>
      <c r="R97" s="3">
        <f>'Raw Data'!C97/'Raw Data'!I$23*100</f>
        <v>15.395532662012975</v>
      </c>
      <c r="S97" s="12">
        <f t="shared" si="7"/>
        <v>0.5271903491234029</v>
      </c>
      <c r="T97" s="12">
        <f t="shared" si="8"/>
        <v>1.9093040072859502E-4</v>
      </c>
      <c r="U97" s="144">
        <f t="shared" si="9"/>
        <v>8.5138584266986322E-3</v>
      </c>
      <c r="V97" s="144">
        <f t="shared" si="10"/>
        <v>0.12612950142390358</v>
      </c>
      <c r="W97" s="144">
        <f t="shared" si="11"/>
        <v>2.4045119791897966E-4</v>
      </c>
      <c r="X97" s="147">
        <f t="shared" si="12"/>
        <v>4.8573099912596822</v>
      </c>
      <c r="Z97" s="104"/>
      <c r="AS97" s="124"/>
      <c r="AT97" s="124"/>
    </row>
    <row r="98" spans="1:46" x14ac:dyDescent="0.2">
      <c r="A98" s="3">
        <f>'Raw Data'!A98</f>
        <v>1979.2130126953125</v>
      </c>
      <c r="B98" s="104">
        <f>'Raw Data'!E98</f>
        <v>0.76705600917960681</v>
      </c>
      <c r="C98" s="104">
        <f t="shared" si="1"/>
        <v>0.23294399082039319</v>
      </c>
      <c r="D98" s="117">
        <f t="shared" si="2"/>
        <v>1.3711336092608217E-2</v>
      </c>
      <c r="E98" s="109">
        <f>(2*Table!$AC$16*0.147)/A98</f>
        <v>5.518874241615062E-2</v>
      </c>
      <c r="F98" s="109">
        <f t="shared" si="3"/>
        <v>0.11037748483230124</v>
      </c>
      <c r="G98" s="3">
        <f>IF((('Raw Data'!C98)/('Raw Data'!C$136)*100)&lt;0,0,('Raw Data'!C98)/('Raw Data'!C$136)*100)</f>
        <v>76.70560091796068</v>
      </c>
      <c r="H98" s="3">
        <f t="shared" si="4"/>
        <v>1.3711336092608235</v>
      </c>
      <c r="I98" s="6">
        <f t="shared" si="5"/>
        <v>3.9224242419128919E-2</v>
      </c>
      <c r="J98" s="109">
        <f>'Raw Data'!F98/I98</f>
        <v>0.34956280215934671</v>
      </c>
      <c r="K98" s="36">
        <f t="shared" si="6"/>
        <v>4.5001425730878575</v>
      </c>
      <c r="L98" s="3">
        <f>A98*Table!$AC$9/$AC$16</f>
        <v>372.90213726590366</v>
      </c>
      <c r="M98" s="3">
        <f>A98*Table!$AD$9/$AC$16</f>
        <v>127.85216134830982</v>
      </c>
      <c r="N98" s="3">
        <f>ABS(A98*Table!$AE$9/$AC$16)</f>
        <v>161.47136199889221</v>
      </c>
      <c r="O98" s="3">
        <f>($L98*(Table!$AC$10/Table!$AC$9)/(Table!$AC$12-Table!$AC$14))</f>
        <v>799.87588431124766</v>
      </c>
      <c r="P98" s="3">
        <f>$N98*(Table!$AE$10/Table!$AE$9)/(Table!$AC$12-Table!$AC$13)</f>
        <v>1325.7090476099522</v>
      </c>
      <c r="Q98" s="3">
        <f>'Raw Data'!C98</f>
        <v>0.97689310944266616</v>
      </c>
      <c r="R98" s="3">
        <f>'Raw Data'!C98/'Raw Data'!I$23*100</f>
        <v>15.67574081930781</v>
      </c>
      <c r="S98" s="12">
        <f t="shared" si="7"/>
        <v>0.44826213500006018</v>
      </c>
      <c r="T98" s="12">
        <f t="shared" si="8"/>
        <v>1.5580151977501178E-4</v>
      </c>
      <c r="U98" s="144">
        <f t="shared" si="9"/>
        <v>7.920188842109736E-3</v>
      </c>
      <c r="V98" s="144">
        <f t="shared" si="10"/>
        <v>0.11161811609604941</v>
      </c>
      <c r="W98" s="144">
        <f t="shared" si="11"/>
        <v>1.70664449469751E-4</v>
      </c>
      <c r="X98" s="147">
        <f t="shared" si="12"/>
        <v>4.8574806557091517</v>
      </c>
      <c r="Z98" s="104"/>
      <c r="AS98" s="124"/>
      <c r="AT98" s="124"/>
    </row>
    <row r="99" spans="1:46" x14ac:dyDescent="0.2">
      <c r="A99" s="3">
        <f>'Raw Data'!A99</f>
        <v>2156.416015625</v>
      </c>
      <c r="B99" s="104">
        <f>'Raw Data'!E99</f>
        <v>0.78013428234206306</v>
      </c>
      <c r="C99" s="104">
        <f t="shared" si="1"/>
        <v>0.21986571765793694</v>
      </c>
      <c r="D99" s="117">
        <f t="shared" si="2"/>
        <v>1.3078273162456244E-2</v>
      </c>
      <c r="E99" s="109">
        <f>(2*Table!$AC$16*0.147)/A99</f>
        <v>5.0653619873378901E-2</v>
      </c>
      <c r="F99" s="109">
        <f t="shared" si="3"/>
        <v>0.1013072397467578</v>
      </c>
      <c r="G99" s="3">
        <f>IF((('Raw Data'!C99)/('Raw Data'!C$136)*100)&lt;0,0,('Raw Data'!C99)/('Raw Data'!C$136)*100)</f>
        <v>78.013428234206302</v>
      </c>
      <c r="H99" s="3">
        <f t="shared" si="4"/>
        <v>1.3078273162456213</v>
      </c>
      <c r="I99" s="6">
        <f t="shared" si="5"/>
        <v>3.7240011015879926E-2</v>
      </c>
      <c r="J99" s="109">
        <f>'Raw Data'!F99/I99</f>
        <v>0.35118875654680642</v>
      </c>
      <c r="K99" s="36">
        <f t="shared" si="6"/>
        <v>4.9030495732176407</v>
      </c>
      <c r="L99" s="3">
        <f>A99*Table!$AC$9/$AC$16</f>
        <v>406.28883091563318</v>
      </c>
      <c r="M99" s="3">
        <f>A99*Table!$AD$9/$AC$16</f>
        <v>139.2990277425028</v>
      </c>
      <c r="N99" s="3">
        <f>ABS(A99*Table!$AE$9/$AC$16)</f>
        <v>175.9282244234094</v>
      </c>
      <c r="O99" s="3">
        <f>($L99*(Table!$AC$10/Table!$AC$9)/(Table!$AC$12-Table!$AC$14))</f>
        <v>871.49041380444714</v>
      </c>
      <c r="P99" s="3">
        <f>$N99*(Table!$AE$10/Table!$AE$9)/(Table!$AC$12-Table!$AC$13)</f>
        <v>1444.4024993711771</v>
      </c>
      <c r="Q99" s="3">
        <f>'Raw Data'!C99</f>
        <v>0.99354909646697342</v>
      </c>
      <c r="R99" s="3">
        <f>'Raw Data'!C99/'Raw Data'!I$23*100</f>
        <v>15.943011550526043</v>
      </c>
      <c r="S99" s="12">
        <f t="shared" si="7"/>
        <v>0.42756552755475785</v>
      </c>
      <c r="T99" s="12">
        <f t="shared" si="8"/>
        <v>1.2757515686301346E-4</v>
      </c>
      <c r="U99" s="144">
        <f t="shared" si="9"/>
        <v>7.3932911993816906E-3</v>
      </c>
      <c r="V99" s="144">
        <f t="shared" si="10"/>
        <v>9.9352233762966508E-2</v>
      </c>
      <c r="W99" s="144">
        <f t="shared" si="11"/>
        <v>1.371303769470036E-4</v>
      </c>
      <c r="X99" s="147">
        <f t="shared" si="12"/>
        <v>4.8576177860860987</v>
      </c>
      <c r="Z99" s="104"/>
      <c r="AS99" s="124"/>
      <c r="AT99" s="124"/>
    </row>
    <row r="100" spans="1:46" x14ac:dyDescent="0.2">
      <c r="A100" s="3">
        <f>'Raw Data'!A100</f>
        <v>2366.50341796875</v>
      </c>
      <c r="B100" s="104">
        <f>'Raw Data'!E100</f>
        <v>0.79459980528047813</v>
      </c>
      <c r="C100" s="104">
        <f t="shared" si="1"/>
        <v>0.20540019471952187</v>
      </c>
      <c r="D100" s="117">
        <f t="shared" si="2"/>
        <v>1.4465522938415076E-2</v>
      </c>
      <c r="E100" s="109">
        <f>(2*Table!$AC$16*0.147)/A100</f>
        <v>4.6156822050183684E-2</v>
      </c>
      <c r="F100" s="109">
        <f t="shared" si="3"/>
        <v>9.2313644100367367E-2</v>
      </c>
      <c r="G100" s="3">
        <f>IF((('Raw Data'!C100)/('Raw Data'!C$136)*100)&lt;0,0,('Raw Data'!C100)/('Raw Data'!C$136)*100)</f>
        <v>79.459980528047808</v>
      </c>
      <c r="H100" s="3">
        <f t="shared" si="4"/>
        <v>1.4465522938415063</v>
      </c>
      <c r="I100" s="6">
        <f t="shared" si="5"/>
        <v>4.0374587402862483E-2</v>
      </c>
      <c r="J100" s="109">
        <f>'Raw Data'!F100/I100</f>
        <v>0.35828286724211816</v>
      </c>
      <c r="K100" s="36">
        <f t="shared" si="6"/>
        <v>5.3807259310893283</v>
      </c>
      <c r="L100" s="3">
        <f>A100*Table!$AC$9/$AC$16</f>
        <v>445.87125122315695</v>
      </c>
      <c r="M100" s="3">
        <f>A100*Table!$AD$9/$AC$16</f>
        <v>152.87014327651096</v>
      </c>
      <c r="N100" s="3">
        <f>ABS(A100*Table!$AE$9/$AC$16)</f>
        <v>193.06791518820373</v>
      </c>
      <c r="O100" s="3">
        <f>($L100*(Table!$AC$10/Table!$AC$9)/(Table!$AC$12-Table!$AC$14))</f>
        <v>956.39479026846197</v>
      </c>
      <c r="P100" s="3">
        <f>$N100*(Table!$AE$10/Table!$AE$9)/(Table!$AC$12-Table!$AC$13)</f>
        <v>1585.1224563891928</v>
      </c>
      <c r="Q100" s="3">
        <f>'Raw Data'!C100</f>
        <v>1.0119718315918</v>
      </c>
      <c r="R100" s="3">
        <f>'Raw Data'!C100/'Raw Data'!I$23*100</f>
        <v>16.238632451326847</v>
      </c>
      <c r="S100" s="12">
        <f t="shared" si="7"/>
        <v>0.47291862386496364</v>
      </c>
      <c r="T100" s="12">
        <f t="shared" si="8"/>
        <v>1.0165190493616194E-4</v>
      </c>
      <c r="U100" s="144">
        <f t="shared" si="9"/>
        <v>6.8618673136187627E-3</v>
      </c>
      <c r="V100" s="144">
        <f t="shared" si="10"/>
        <v>8.757836880371328E-2</v>
      </c>
      <c r="W100" s="144">
        <f t="shared" si="11"/>
        <v>1.2594131661632766E-4</v>
      </c>
      <c r="X100" s="147">
        <f t="shared" si="12"/>
        <v>4.8577437274027151</v>
      </c>
      <c r="Z100" s="104"/>
      <c r="AS100" s="124"/>
      <c r="AT100" s="124"/>
    </row>
    <row r="101" spans="1:46" x14ac:dyDescent="0.2">
      <c r="A101" s="3">
        <f>'Raw Data'!A101</f>
        <v>2589.161865234375</v>
      </c>
      <c r="B101" s="104">
        <f>'Raw Data'!E101</f>
        <v>0.80789373809763665</v>
      </c>
      <c r="C101" s="104">
        <f t="shared" si="1"/>
        <v>0.19210626190236335</v>
      </c>
      <c r="D101" s="117">
        <f t="shared" si="2"/>
        <v>1.3293932817158516E-2</v>
      </c>
      <c r="E101" s="109">
        <f>(2*Table!$AC$16*0.147)/A101</f>
        <v>4.218750423100618E-2</v>
      </c>
      <c r="F101" s="109">
        <f t="shared" si="3"/>
        <v>8.437500846201236E-2</v>
      </c>
      <c r="G101" s="3">
        <f>IF((('Raw Data'!C101)/('Raw Data'!C$136)*100)&lt;0,0,('Raw Data'!C101)/('Raw Data'!C$136)*100)</f>
        <v>80.78937380976366</v>
      </c>
      <c r="H101" s="3">
        <f t="shared" si="4"/>
        <v>1.329393281715852</v>
      </c>
      <c r="I101" s="6">
        <f t="shared" si="5"/>
        <v>3.9052065776124856E-2</v>
      </c>
      <c r="J101" s="109">
        <f>'Raw Data'!F101/I101</f>
        <v>0.34041561062016823</v>
      </c>
      <c r="K101" s="36">
        <f t="shared" si="6"/>
        <v>5.8869851115669007</v>
      </c>
      <c r="L101" s="3">
        <f>A101*Table!$AC$9/$AC$16</f>
        <v>487.82217329828427</v>
      </c>
      <c r="M101" s="3">
        <f>A101*Table!$AD$9/$AC$16</f>
        <v>167.25331655941176</v>
      </c>
      <c r="N101" s="3">
        <f>ABS(A101*Table!$AE$9/$AC$16)</f>
        <v>211.23319730282452</v>
      </c>
      <c r="O101" s="3">
        <f>($L101*(Table!$AC$10/Table!$AC$9)/(Table!$AC$12-Table!$AC$14))</f>
        <v>1046.3796081044279</v>
      </c>
      <c r="P101" s="3">
        <f>$N101*(Table!$AE$10/Table!$AE$9)/(Table!$AC$12-Table!$AC$13)</f>
        <v>1734.2627036356691</v>
      </c>
      <c r="Q101" s="3">
        <f>'Raw Data'!C101</f>
        <v>1.0289024744797499</v>
      </c>
      <c r="R101" s="3">
        <f>'Raw Data'!C101/'Raw Data'!I$23*100</f>
        <v>16.510310455041271</v>
      </c>
      <c r="S101" s="12">
        <f t="shared" si="7"/>
        <v>0.43461604813111016</v>
      </c>
      <c r="T101" s="12">
        <f t="shared" si="8"/>
        <v>8.1749539775355373E-5</v>
      </c>
      <c r="U101" s="144">
        <f t="shared" si="9"/>
        <v>6.3767007682027374E-3</v>
      </c>
      <c r="V101" s="144">
        <f t="shared" si="10"/>
        <v>7.736504735223633E-2</v>
      </c>
      <c r="W101" s="144">
        <f t="shared" si="11"/>
        <v>9.6690418285734308E-5</v>
      </c>
      <c r="X101" s="147">
        <f t="shared" si="12"/>
        <v>4.8578404178210004</v>
      </c>
      <c r="Z101" s="104"/>
      <c r="AS101" s="124"/>
      <c r="AT101" s="124"/>
    </row>
    <row r="102" spans="1:46" x14ac:dyDescent="0.2">
      <c r="A102" s="3">
        <f>'Raw Data'!A102</f>
        <v>2829.07861328125</v>
      </c>
      <c r="B102" s="104">
        <f>'Raw Data'!E102</f>
        <v>0.82277021162536546</v>
      </c>
      <c r="C102" s="104">
        <f t="shared" si="1"/>
        <v>0.17722978837463454</v>
      </c>
      <c r="D102" s="117">
        <f t="shared" si="2"/>
        <v>1.4876473527728806E-2</v>
      </c>
      <c r="E102" s="109">
        <f>(2*Table!$AC$16*0.147)/A102</f>
        <v>3.8609841604099686E-2</v>
      </c>
      <c r="F102" s="109">
        <f t="shared" si="3"/>
        <v>7.7219683208199372E-2</v>
      </c>
      <c r="G102" s="3">
        <f>IF((('Raw Data'!C102)/('Raw Data'!C$136)*100)&lt;0,0,('Raw Data'!C102)/('Raw Data'!C$136)*100)</f>
        <v>82.277021162536542</v>
      </c>
      <c r="H102" s="3">
        <f t="shared" si="4"/>
        <v>1.487647352772882</v>
      </c>
      <c r="I102" s="6">
        <f t="shared" si="5"/>
        <v>3.8485813785158696E-2</v>
      </c>
      <c r="J102" s="109">
        <f>'Raw Data'!F102/I102</f>
        <v>0.38654434100768914</v>
      </c>
      <c r="K102" s="36">
        <f t="shared" si="6"/>
        <v>6.4324845423796777</v>
      </c>
      <c r="L102" s="3">
        <f>A102*Table!$AC$9/$AC$16</f>
        <v>533.02471973401634</v>
      </c>
      <c r="M102" s="3">
        <f>A102*Table!$AD$9/$AC$16</f>
        <v>182.75133248023417</v>
      </c>
      <c r="N102" s="3">
        <f>ABS(A102*Table!$AE$9/$AC$16)</f>
        <v>230.80647406736941</v>
      </c>
      <c r="O102" s="3">
        <f>($L102*(Table!$AC$10/Table!$AC$9)/(Table!$AC$12-Table!$AC$14))</f>
        <v>1143.3391671686325</v>
      </c>
      <c r="P102" s="3">
        <f>$N102*(Table!$AE$10/Table!$AE$9)/(Table!$AC$12-Table!$AC$13)</f>
        <v>1894.9628412756106</v>
      </c>
      <c r="Q102" s="3">
        <f>'Raw Data'!C102</f>
        <v>1.0478485805112869</v>
      </c>
      <c r="R102" s="3">
        <f>'Raw Data'!C102/'Raw Data'!I$23*100</f>
        <v>16.81432964077894</v>
      </c>
      <c r="S102" s="12">
        <f t="shared" si="7"/>
        <v>0.48635375427830208</v>
      </c>
      <c r="T102" s="12">
        <f t="shared" si="8"/>
        <v>6.3095213147179585E-5</v>
      </c>
      <c r="U102" s="144">
        <f t="shared" si="9"/>
        <v>5.9433942775019523E-3</v>
      </c>
      <c r="V102" s="144">
        <f t="shared" si="10"/>
        <v>6.8685538236563606E-2</v>
      </c>
      <c r="W102" s="144">
        <f t="shared" si="11"/>
        <v>9.0627150589552816E-5</v>
      </c>
      <c r="X102" s="147">
        <f t="shared" si="12"/>
        <v>4.8579310449715898</v>
      </c>
      <c r="Z102" s="104"/>
      <c r="AS102" s="124"/>
      <c r="AT102" s="124"/>
    </row>
    <row r="103" spans="1:46" x14ac:dyDescent="0.2">
      <c r="A103" s="3">
        <f>'Raw Data'!A103</f>
        <v>3096.498046875</v>
      </c>
      <c r="B103" s="104">
        <f>'Raw Data'!E103</f>
        <v>0.83531967549752406</v>
      </c>
      <c r="C103" s="104">
        <f t="shared" si="1"/>
        <v>0.16468032450247594</v>
      </c>
      <c r="D103" s="117">
        <f t="shared" si="2"/>
        <v>1.2549463872158606E-2</v>
      </c>
      <c r="E103" s="109">
        <f>(2*Table!$AC$16*0.147)/A103</f>
        <v>3.5275422587322719E-2</v>
      </c>
      <c r="F103" s="109">
        <f t="shared" si="3"/>
        <v>7.0550845174645438E-2</v>
      </c>
      <c r="G103" s="3">
        <f>IF((('Raw Data'!C103)/('Raw Data'!C$136)*100)&lt;0,0,('Raw Data'!C103)/('Raw Data'!C$136)*100)</f>
        <v>83.531967549752409</v>
      </c>
      <c r="H103" s="3">
        <f t="shared" si="4"/>
        <v>1.2549463872158668</v>
      </c>
      <c r="I103" s="6">
        <f t="shared" si="5"/>
        <v>3.9225794790806789E-2</v>
      </c>
      <c r="J103" s="109">
        <f>'Raw Data'!F103/I103</f>
        <v>0.31992886158420886</v>
      </c>
      <c r="K103" s="36">
        <f t="shared" si="6"/>
        <v>7.0405169119463267</v>
      </c>
      <c r="L103" s="3">
        <f>A103*Table!$AC$9/$AC$16</f>
        <v>583.40902788776339</v>
      </c>
      <c r="M103" s="3">
        <f>A103*Table!$AD$9/$AC$16</f>
        <v>200.02595241866175</v>
      </c>
      <c r="N103" s="3">
        <f>ABS(A103*Table!$AE$9/$AC$16)</f>
        <v>252.62351947399361</v>
      </c>
      <c r="O103" s="3">
        <f>($L103*(Table!$AC$10/Table!$AC$9)/(Table!$AC$12-Table!$AC$14))</f>
        <v>1251.4136162328689</v>
      </c>
      <c r="P103" s="3">
        <f>$N103*(Table!$AE$10/Table!$AE$9)/(Table!$AC$12-Table!$AC$13)</f>
        <v>2074.0847247454312</v>
      </c>
      <c r="Q103" s="3">
        <f>'Raw Data'!C103</f>
        <v>1.063831096308306</v>
      </c>
      <c r="R103" s="3">
        <f>'Raw Data'!C103/'Raw Data'!I$23*100</f>
        <v>17.07079349834213</v>
      </c>
      <c r="S103" s="12">
        <f t="shared" si="7"/>
        <v>0.41027726477163806</v>
      </c>
      <c r="T103" s="12">
        <f t="shared" si="8"/>
        <v>4.995951481634453E-5</v>
      </c>
      <c r="U103" s="144">
        <f t="shared" si="9"/>
        <v>5.5129353353121123E-3</v>
      </c>
      <c r="V103" s="144">
        <f t="shared" si="10"/>
        <v>6.0485514178572793E-2</v>
      </c>
      <c r="W103" s="144">
        <f t="shared" si="11"/>
        <v>6.3816343224921602E-5</v>
      </c>
      <c r="X103" s="147">
        <f t="shared" si="12"/>
        <v>4.8579948613148147</v>
      </c>
      <c r="Z103" s="104"/>
      <c r="AS103" s="124"/>
      <c r="AT103" s="124"/>
    </row>
    <row r="104" spans="1:46" x14ac:dyDescent="0.2">
      <c r="A104" s="3">
        <f>'Raw Data'!A104</f>
        <v>3388.330078125</v>
      </c>
      <c r="B104" s="104">
        <f>'Raw Data'!E104</f>
        <v>0.84686423068306282</v>
      </c>
      <c r="C104" s="104">
        <f t="shared" si="1"/>
        <v>0.15313576931693718</v>
      </c>
      <c r="D104" s="117">
        <f t="shared" si="2"/>
        <v>1.1544555185538763E-2</v>
      </c>
      <c r="E104" s="109">
        <f>(2*Table!$AC$16*0.147)/A104</f>
        <v>3.2237200811551334E-2</v>
      </c>
      <c r="F104" s="109">
        <f t="shared" si="3"/>
        <v>6.4474401623102667E-2</v>
      </c>
      <c r="G104" s="3">
        <f>IF((('Raw Data'!C104)/('Raw Data'!C$136)*100)&lt;0,0,('Raw Data'!C104)/('Raw Data'!C$136)*100)</f>
        <v>84.686423068306283</v>
      </c>
      <c r="H104" s="3">
        <f t="shared" si="4"/>
        <v>1.1544555185538741</v>
      </c>
      <c r="I104" s="6">
        <f t="shared" si="5"/>
        <v>3.9114900609617864E-2</v>
      </c>
      <c r="J104" s="109">
        <f>'Raw Data'!F104/I104</f>
        <v>0.2951446892517503</v>
      </c>
      <c r="K104" s="36">
        <f t="shared" si="6"/>
        <v>7.7040562781464237</v>
      </c>
      <c r="L104" s="3">
        <f>A104*Table!$AC$9/$AC$16</f>
        <v>638.39289646468649</v>
      </c>
      <c r="M104" s="3">
        <f>A104*Table!$AD$9/$AC$16</f>
        <v>218.87756450217822</v>
      </c>
      <c r="N104" s="3">
        <f>ABS(A104*Table!$AE$9/$AC$16)</f>
        <v>276.43223296697374</v>
      </c>
      <c r="O104" s="3">
        <f>($L104*(Table!$AC$10/Table!$AC$9)/(Table!$AC$12-Table!$AC$14))</f>
        <v>1369.354132270885</v>
      </c>
      <c r="P104" s="3">
        <f>$N104*(Table!$AE$10/Table!$AE$9)/(Table!$AC$12-Table!$AC$13)</f>
        <v>2269.5585629472384</v>
      </c>
      <c r="Q104" s="3">
        <f>'Raw Data'!C104</f>
        <v>1.078533798949793</v>
      </c>
      <c r="R104" s="3">
        <f>'Raw Data'!C104/'Raw Data'!I$23*100</f>
        <v>17.306720800647284</v>
      </c>
      <c r="S104" s="12">
        <f t="shared" si="7"/>
        <v>0.37742397386681065</v>
      </c>
      <c r="T104" s="12">
        <f t="shared" si="8"/>
        <v>3.9867557702355505E-5</v>
      </c>
      <c r="U104" s="144">
        <f t="shared" si="9"/>
        <v>5.1077434611164867E-3</v>
      </c>
      <c r="V104" s="144">
        <f t="shared" si="10"/>
        <v>5.3160402930659274E-2</v>
      </c>
      <c r="W104" s="144">
        <f t="shared" si="11"/>
        <v>4.902912527157614E-5</v>
      </c>
      <c r="X104" s="147">
        <f t="shared" si="12"/>
        <v>4.8580438904400864</v>
      </c>
      <c r="Z104" s="104"/>
      <c r="AS104" s="124"/>
      <c r="AT104" s="124"/>
    </row>
    <row r="105" spans="1:46" x14ac:dyDescent="0.2">
      <c r="A105" s="3">
        <f>'Raw Data'!A105</f>
        <v>3706.4755859375</v>
      </c>
      <c r="B105" s="104">
        <f>'Raw Data'!E105</f>
        <v>0.8576282440758074</v>
      </c>
      <c r="C105" s="104">
        <f t="shared" si="1"/>
        <v>0.1423717559241926</v>
      </c>
      <c r="D105" s="117">
        <f t="shared" si="2"/>
        <v>1.0764013392744576E-2</v>
      </c>
      <c r="E105" s="109">
        <f>(2*Table!$AC$16*0.147)/A105</f>
        <v>2.9470119150051492E-2</v>
      </c>
      <c r="F105" s="109">
        <f t="shared" si="3"/>
        <v>5.8940238300102983E-2</v>
      </c>
      <c r="G105" s="3">
        <f>IF((('Raw Data'!C105)/('Raw Data'!C$136)*100)&lt;0,0,('Raw Data'!C105)/('Raw Data'!C$136)*100)</f>
        <v>85.762824407580737</v>
      </c>
      <c r="H105" s="3">
        <f t="shared" si="4"/>
        <v>1.0764013392744545</v>
      </c>
      <c r="I105" s="6">
        <f t="shared" si="5"/>
        <v>3.8975432804292165E-2</v>
      </c>
      <c r="J105" s="109">
        <f>'Raw Data'!F105/I105</f>
        <v>0.27617431336283171</v>
      </c>
      <c r="K105" s="36">
        <f t="shared" si="6"/>
        <v>8.4274246750598927</v>
      </c>
      <c r="L105" s="3">
        <f>A105*Table!$AC$9/$AC$16</f>
        <v>698.33446872792979</v>
      </c>
      <c r="M105" s="3">
        <f>A105*Table!$AD$9/$AC$16</f>
        <v>239.42896070671878</v>
      </c>
      <c r="N105" s="3">
        <f>ABS(A105*Table!$AE$9/$AC$16)</f>
        <v>302.38769512834841</v>
      </c>
      <c r="O105" s="3">
        <f>($L105*(Table!$AC$10/Table!$AC$9)/(Table!$AC$12-Table!$AC$14))</f>
        <v>1497.928933350343</v>
      </c>
      <c r="P105" s="3">
        <f>$N105*(Table!$AE$10/Table!$AE$9)/(Table!$AC$12-Table!$AC$13)</f>
        <v>2482.6575954708405</v>
      </c>
      <c r="Q105" s="3">
        <f>'Raw Data'!C105</f>
        <v>1.0922424335051328</v>
      </c>
      <c r="R105" s="3">
        <f>'Raw Data'!C105/'Raw Data'!I$23*100</f>
        <v>17.526696763420439</v>
      </c>
      <c r="S105" s="12">
        <f t="shared" si="7"/>
        <v>0.35190586767121379</v>
      </c>
      <c r="T105" s="12">
        <f t="shared" si="8"/>
        <v>3.2003955130588402E-5</v>
      </c>
      <c r="U105" s="144">
        <f t="shared" si="9"/>
        <v>4.728669151340791E-3</v>
      </c>
      <c r="V105" s="144">
        <f t="shared" si="10"/>
        <v>4.6661255991061697E-2</v>
      </c>
      <c r="W105" s="144">
        <f t="shared" si="11"/>
        <v>3.8203249500766171E-5</v>
      </c>
      <c r="X105" s="147">
        <f t="shared" si="12"/>
        <v>4.8580820936895872</v>
      </c>
      <c r="Z105" s="104"/>
      <c r="AS105" s="124"/>
      <c r="AT105" s="124"/>
    </row>
    <row r="106" spans="1:46" x14ac:dyDescent="0.2">
      <c r="A106" s="3">
        <f>'Raw Data'!A106</f>
        <v>4060.0205078125</v>
      </c>
      <c r="B106" s="104">
        <f>'Raw Data'!E106</f>
        <v>0.87001468044403274</v>
      </c>
      <c r="C106" s="104">
        <f t="shared" si="1"/>
        <v>0.12998531955596726</v>
      </c>
      <c r="D106" s="117">
        <f t="shared" si="2"/>
        <v>1.238643636822534E-2</v>
      </c>
      <c r="E106" s="109">
        <f>(2*Table!$AC$16*0.147)/A106</f>
        <v>2.6903873252400706E-2</v>
      </c>
      <c r="F106" s="109">
        <f t="shared" si="3"/>
        <v>5.3807746504801413E-2</v>
      </c>
      <c r="G106" s="3">
        <f>IF((('Raw Data'!C106)/('Raw Data'!C$136)*100)&lt;0,0,('Raw Data'!C106)/('Raw Data'!C$136)*100)</f>
        <v>87.001468044403268</v>
      </c>
      <c r="H106" s="3">
        <f t="shared" si="4"/>
        <v>1.2386436368225304</v>
      </c>
      <c r="I106" s="6">
        <f t="shared" si="5"/>
        <v>3.9567083446476303E-2</v>
      </c>
      <c r="J106" s="109">
        <f>'Raw Data'!F106/I106</f>
        <v>0.31304901168621335</v>
      </c>
      <c r="K106" s="36">
        <f t="shared" si="6"/>
        <v>9.2312808260772421</v>
      </c>
      <c r="L106" s="3">
        <f>A106*Table!$AC$9/$AC$16</f>
        <v>764.94561979708953</v>
      </c>
      <c r="M106" s="3">
        <f>A106*Table!$AD$9/$AC$16</f>
        <v>262.26706964471646</v>
      </c>
      <c r="N106" s="3">
        <f>ABS(A106*Table!$AE$9/$AC$16)</f>
        <v>331.23116962895614</v>
      </c>
      <c r="O106" s="3">
        <f>($L106*(Table!$AC$10/Table!$AC$9)/(Table!$AC$12-Table!$AC$14))</f>
        <v>1640.8099952747525</v>
      </c>
      <c r="P106" s="3">
        <f>$N106*(Table!$AE$10/Table!$AE$9)/(Table!$AC$12-Table!$AC$13)</f>
        <v>2719.4677309438098</v>
      </c>
      <c r="Q106" s="3">
        <f>'Raw Data'!C106</f>
        <v>1.1080173237267883</v>
      </c>
      <c r="R106" s="3">
        <f>'Raw Data'!C106/'Raw Data'!I$23*100</f>
        <v>17.779828951760663</v>
      </c>
      <c r="S106" s="12">
        <f t="shared" si="7"/>
        <v>0.40494743721265541</v>
      </c>
      <c r="T106" s="12">
        <f t="shared" si="8"/>
        <v>2.4462423869331396E-5</v>
      </c>
      <c r="U106" s="144">
        <f t="shared" si="9"/>
        <v>4.3792460943356823E-3</v>
      </c>
      <c r="V106" s="144">
        <f t="shared" si="10"/>
        <v>4.0980683614574784E-2</v>
      </c>
      <c r="W106" s="144">
        <f t="shared" si="11"/>
        <v>3.6638550557497376E-5</v>
      </c>
      <c r="X106" s="147">
        <f t="shared" si="12"/>
        <v>4.8581187322401451</v>
      </c>
      <c r="Z106" s="104"/>
      <c r="AS106" s="124"/>
      <c r="AT106" s="124"/>
    </row>
    <row r="107" spans="1:46" x14ac:dyDescent="0.2">
      <c r="A107" s="3">
        <f>'Raw Data'!A107</f>
        <v>4435.33740234375</v>
      </c>
      <c r="B107" s="104">
        <f>'Raw Data'!E107</f>
        <v>0.87916684393737399</v>
      </c>
      <c r="C107" s="104">
        <f t="shared" si="1"/>
        <v>0.12083315606262601</v>
      </c>
      <c r="D107" s="117">
        <f t="shared" si="2"/>
        <v>9.1521634933412477E-3</v>
      </c>
      <c r="E107" s="109">
        <f>(2*Table!$AC$16*0.147)/A107</f>
        <v>2.4627275725768883E-2</v>
      </c>
      <c r="F107" s="109">
        <f t="shared" si="3"/>
        <v>4.9254551451537766E-2</v>
      </c>
      <c r="G107" s="3">
        <f>IF((('Raw Data'!C107)/('Raw Data'!C$136)*100)&lt;0,0,('Raw Data'!C107)/('Raw Data'!C$136)*100)</f>
        <v>87.916684393737398</v>
      </c>
      <c r="H107" s="3">
        <f t="shared" si="4"/>
        <v>0.91521634933413054</v>
      </c>
      <c r="I107" s="6">
        <f t="shared" si="5"/>
        <v>3.8398435541854292E-2</v>
      </c>
      <c r="J107" s="109">
        <f>'Raw Data'!F107/I107</f>
        <v>0.23834730150308833</v>
      </c>
      <c r="K107" s="36">
        <f t="shared" si="6"/>
        <v>10.084639976732348</v>
      </c>
      <c r="L107" s="3">
        <f>A107*Table!$AC$9/$AC$16</f>
        <v>835.65881298295631</v>
      </c>
      <c r="M107" s="3">
        <f>A107*Table!$AD$9/$AC$16</f>
        <v>286.51159302272788</v>
      </c>
      <c r="N107" s="3">
        <f>ABS(A107*Table!$AE$9/$AC$16)</f>
        <v>361.85088046979473</v>
      </c>
      <c r="O107" s="3">
        <f>($L107*(Table!$AC$10/Table!$AC$9)/(Table!$AC$12-Table!$AC$14))</f>
        <v>1792.4899463383879</v>
      </c>
      <c r="P107" s="3">
        <f>$N107*(Table!$AE$10/Table!$AE$9)/(Table!$AC$12-Table!$AC$13)</f>
        <v>2970.8610876009411</v>
      </c>
      <c r="Q107" s="3">
        <f>'Raw Data'!C107</f>
        <v>1.1196731680799277</v>
      </c>
      <c r="R107" s="3">
        <f>'Raw Data'!C107/'Raw Data'!I$23*100</f>
        <v>17.966864762888704</v>
      </c>
      <c r="S107" s="12">
        <f t="shared" si="7"/>
        <v>0.29920996171966435</v>
      </c>
      <c r="T107" s="12">
        <f t="shared" si="8"/>
        <v>1.9793249871336016E-5</v>
      </c>
      <c r="U107" s="144">
        <f t="shared" si="9"/>
        <v>4.050845095436152E-3</v>
      </c>
      <c r="V107" s="144">
        <f t="shared" si="10"/>
        <v>3.5919688871978293E-2</v>
      </c>
      <c r="W107" s="144">
        <f t="shared" si="11"/>
        <v>2.268395656801807E-5</v>
      </c>
      <c r="X107" s="147">
        <f t="shared" si="12"/>
        <v>4.8581414161967134</v>
      </c>
      <c r="Z107" s="104"/>
      <c r="AS107" s="124"/>
      <c r="AT107" s="124"/>
    </row>
    <row r="108" spans="1:46" x14ac:dyDescent="0.2">
      <c r="A108" s="3">
        <f>'Raw Data'!A108</f>
        <v>4845.685546875</v>
      </c>
      <c r="B108" s="104">
        <f>'Raw Data'!E108</f>
        <v>0.88889726140031722</v>
      </c>
      <c r="C108" s="104">
        <f t="shared" si="1"/>
        <v>0.11110273859968278</v>
      </c>
      <c r="D108" s="117">
        <f t="shared" si="2"/>
        <v>9.7304174629432305E-3</v>
      </c>
      <c r="E108" s="109">
        <f>(2*Table!$AC$16*0.147)/A108</f>
        <v>2.254175928002139E-2</v>
      </c>
      <c r="F108" s="109">
        <f t="shared" si="3"/>
        <v>4.5083518560042779E-2</v>
      </c>
      <c r="G108" s="3">
        <f>IF((('Raw Data'!C108)/('Raw Data'!C$136)*100)&lt;0,0,('Raw Data'!C108)/('Raw Data'!C$136)*100)</f>
        <v>88.889726140031726</v>
      </c>
      <c r="H108" s="3">
        <f t="shared" si="4"/>
        <v>0.97304174629432794</v>
      </c>
      <c r="I108" s="6">
        <f t="shared" si="5"/>
        <v>3.8428565044661633E-2</v>
      </c>
      <c r="J108" s="109">
        <f>'Raw Data'!F108/I108</f>
        <v>0.25320793143419618</v>
      </c>
      <c r="K108" s="36">
        <f t="shared" si="6"/>
        <v>11.017649785756356</v>
      </c>
      <c r="L108" s="3">
        <f>A108*Table!$AC$9/$AC$16</f>
        <v>912.97221944162607</v>
      </c>
      <c r="M108" s="3">
        <f>A108*Table!$AD$9/$AC$16</f>
        <v>313.01904666570039</v>
      </c>
      <c r="N108" s="3">
        <f>ABS(A108*Table!$AE$9/$AC$16)</f>
        <v>395.32856749295473</v>
      </c>
      <c r="O108" s="3">
        <f>($L108*(Table!$AC$10/Table!$AC$9)/(Table!$AC$12-Table!$AC$14))</f>
        <v>1958.3273690296573</v>
      </c>
      <c r="P108" s="3">
        <f>$N108*(Table!$AE$10/Table!$AE$9)/(Table!$AC$12-Table!$AC$13)</f>
        <v>3245.7189449339462</v>
      </c>
      <c r="Q108" s="3">
        <f>'Raw Data'!C108</f>
        <v>1.1320654545072466</v>
      </c>
      <c r="R108" s="3">
        <f>'Raw Data'!C108/'Raw Data'!I$23*100</f>
        <v>18.165717911012663</v>
      </c>
      <c r="S108" s="12">
        <f t="shared" si="7"/>
        <v>0.31811471011437292</v>
      </c>
      <c r="T108" s="12">
        <f t="shared" si="8"/>
        <v>1.5634233482941795E-5</v>
      </c>
      <c r="U108" s="144">
        <f t="shared" si="9"/>
        <v>3.748843736409557E-3</v>
      </c>
      <c r="V108" s="144">
        <f t="shared" si="10"/>
        <v>3.150890380379618E-2</v>
      </c>
      <c r="W108" s="144">
        <f t="shared" si="11"/>
        <v>2.0205489699048551E-5</v>
      </c>
      <c r="X108" s="147">
        <f t="shared" si="12"/>
        <v>4.8581616216864125</v>
      </c>
      <c r="Z108" s="104"/>
      <c r="AS108" s="124"/>
      <c r="AT108" s="124"/>
    </row>
    <row r="109" spans="1:46" x14ac:dyDescent="0.2">
      <c r="A109" s="3">
        <f>'Raw Data'!A109</f>
        <v>5304.478515625</v>
      </c>
      <c r="B109" s="104">
        <f>'Raw Data'!E109</f>
        <v>0.89896220788063064</v>
      </c>
      <c r="C109" s="104">
        <f t="shared" si="1"/>
        <v>0.10103779211936936</v>
      </c>
      <c r="D109" s="117">
        <f t="shared" si="2"/>
        <v>1.0064946480313419E-2</v>
      </c>
      <c r="E109" s="109">
        <f>(2*Table!$AC$16*0.147)/A109</f>
        <v>2.0592085880371407E-2</v>
      </c>
      <c r="F109" s="109">
        <f t="shared" si="3"/>
        <v>4.1184171760742815E-2</v>
      </c>
      <c r="G109" s="3">
        <f>IF((('Raw Data'!C109)/('Raw Data'!C$136)*100)&lt;0,0,('Raw Data'!C109)/('Raw Data'!C$136)*100)</f>
        <v>89.896220788063061</v>
      </c>
      <c r="H109" s="3">
        <f t="shared" si="4"/>
        <v>1.0064946480313353</v>
      </c>
      <c r="I109" s="6">
        <f t="shared" si="5"/>
        <v>3.9287466895903567E-2</v>
      </c>
      <c r="J109" s="109">
        <f>'Raw Data'!F109/I109</f>
        <v>0.25618720868366479</v>
      </c>
      <c r="K109" s="36">
        <f t="shared" si="6"/>
        <v>12.060808737148658</v>
      </c>
      <c r="L109" s="3">
        <f>A109*Table!$AC$9/$AC$16</f>
        <v>999.41308129532763</v>
      </c>
      <c r="M109" s="3">
        <f>A109*Table!$AD$9/$AC$16</f>
        <v>342.65591358696946</v>
      </c>
      <c r="N109" s="3">
        <f>ABS(A109*Table!$AE$9/$AC$16)</f>
        <v>432.75855863811807</v>
      </c>
      <c r="O109" s="3">
        <f>($L109*(Table!$AC$10/Table!$AC$9)/(Table!$AC$12-Table!$AC$14))</f>
        <v>2143.7432031216813</v>
      </c>
      <c r="P109" s="3">
        <f>$N109*(Table!$AE$10/Table!$AE$9)/(Table!$AC$12-Table!$AC$13)</f>
        <v>3553.0259329894743</v>
      </c>
      <c r="Q109" s="3">
        <f>'Raw Data'!C109</f>
        <v>1.1448837842587383</v>
      </c>
      <c r="R109" s="3">
        <f>'Raw Data'!C109/'Raw Data'!I$23*100</f>
        <v>18.371407574475889</v>
      </c>
      <c r="S109" s="12">
        <f t="shared" si="7"/>
        <v>0.32905140443307423</v>
      </c>
      <c r="T109" s="12">
        <f t="shared" si="8"/>
        <v>1.2044223182794411E-5</v>
      </c>
      <c r="U109" s="144">
        <f t="shared" si="9"/>
        <v>3.4633767523726653E-3</v>
      </c>
      <c r="V109" s="144">
        <f t="shared" si="10"/>
        <v>2.755922190483916E-2</v>
      </c>
      <c r="W109" s="144">
        <f t="shared" si="11"/>
        <v>1.744112294062891E-5</v>
      </c>
      <c r="X109" s="147">
        <f t="shared" si="12"/>
        <v>4.8581790628093531</v>
      </c>
      <c r="Z109" s="104"/>
      <c r="AS109" s="124"/>
      <c r="AT109" s="124"/>
    </row>
    <row r="110" spans="1:46" x14ac:dyDescent="0.2">
      <c r="A110" s="3">
        <f>'Raw Data'!A110</f>
        <v>5807.2060546875</v>
      </c>
      <c r="B110" s="104">
        <f>'Raw Data'!E110</f>
        <v>0.90724217034076848</v>
      </c>
      <c r="C110" s="104">
        <f t="shared" si="1"/>
        <v>9.2757829659231517E-2</v>
      </c>
      <c r="D110" s="117">
        <f t="shared" si="2"/>
        <v>8.2799624601378463E-3</v>
      </c>
      <c r="E110" s="109">
        <f>(2*Table!$AC$16*0.147)/A110</f>
        <v>1.8809437122722004E-2</v>
      </c>
      <c r="F110" s="109">
        <f t="shared" si="3"/>
        <v>3.7618874245444009E-2</v>
      </c>
      <c r="G110" s="3">
        <f>IF((('Raw Data'!C110)/('Raw Data'!C$136)*100)&lt;0,0,('Raw Data'!C110)/('Raw Data'!C$136)*100)</f>
        <v>90.724217034076844</v>
      </c>
      <c r="H110" s="3">
        <f t="shared" si="4"/>
        <v>0.82799624601378241</v>
      </c>
      <c r="I110" s="6">
        <f t="shared" si="5"/>
        <v>3.9324541441973615E-2</v>
      </c>
      <c r="J110" s="109">
        <f>'Raw Data'!F110/I110</f>
        <v>0.21055458389401865</v>
      </c>
      <c r="K110" s="36">
        <f t="shared" si="6"/>
        <v>13.203861853052521</v>
      </c>
      <c r="L110" s="3">
        <f>A110*Table!$AC$9/$AC$16</f>
        <v>1094.1316247650566</v>
      </c>
      <c r="M110" s="3">
        <f>A110*Table!$AD$9/$AC$16</f>
        <v>375.13084277659084</v>
      </c>
      <c r="N110" s="3">
        <f>ABS(A110*Table!$AE$9/$AC$16)</f>
        <v>473.77289106524108</v>
      </c>
      <c r="O110" s="3">
        <f>($L110*(Table!$AC$10/Table!$AC$9)/(Table!$AC$12-Table!$AC$14))</f>
        <v>2346.9146820357287</v>
      </c>
      <c r="P110" s="3">
        <f>$N110*(Table!$AE$10/Table!$AE$9)/(Table!$AC$12-Table!$AC$13)</f>
        <v>3889.7610103878574</v>
      </c>
      <c r="Q110" s="3">
        <f>'Raw Data'!C110</f>
        <v>1.1554288268331439</v>
      </c>
      <c r="R110" s="3">
        <f>'Raw Data'!C110/'Raw Data'!I$23*100</f>
        <v>18.540618875822108</v>
      </c>
      <c r="S110" s="12">
        <f t="shared" si="7"/>
        <v>0.27069525719690163</v>
      </c>
      <c r="T110" s="12">
        <f t="shared" si="8"/>
        <v>9.5800937871537428E-6</v>
      </c>
      <c r="U110" s="144">
        <f t="shared" si="9"/>
        <v>3.1926917524919521E-3</v>
      </c>
      <c r="V110" s="144">
        <f t="shared" si="10"/>
        <v>2.4016093538158399E-2</v>
      </c>
      <c r="W110" s="144">
        <f t="shared" si="11"/>
        <v>1.197132602295331E-5</v>
      </c>
      <c r="X110" s="147">
        <f t="shared" si="12"/>
        <v>4.858191034135376</v>
      </c>
      <c r="Z110" s="104"/>
      <c r="AS110" s="124"/>
      <c r="AT110" s="124"/>
    </row>
    <row r="111" spans="1:46" x14ac:dyDescent="0.2">
      <c r="A111" s="3">
        <f>'Raw Data'!A111</f>
        <v>6354.52783203125</v>
      </c>
      <c r="B111" s="104">
        <f>'Raw Data'!E111</f>
        <v>0.91534581120866954</v>
      </c>
      <c r="C111" s="104">
        <f t="shared" si="1"/>
        <v>8.4654188791330465E-2</v>
      </c>
      <c r="D111" s="117">
        <f t="shared" si="2"/>
        <v>8.1036408679010519E-3</v>
      </c>
      <c r="E111" s="109">
        <f>(2*Table!$AC$16*0.147)/A111</f>
        <v>1.7189361669601683E-2</v>
      </c>
      <c r="F111" s="109">
        <f t="shared" si="3"/>
        <v>3.4378723339203367E-2</v>
      </c>
      <c r="G111" s="3">
        <f>IF((('Raw Data'!C111)/('Raw Data'!C$136)*100)&lt;0,0,('Raw Data'!C111)/('Raw Data'!C$136)*100)</f>
        <v>91.53458112086696</v>
      </c>
      <c r="H111" s="3">
        <f t="shared" si="4"/>
        <v>0.81036408679011629</v>
      </c>
      <c r="I111" s="6">
        <f t="shared" si="5"/>
        <v>3.9116049996294366E-2</v>
      </c>
      <c r="J111" s="109">
        <f>'Raw Data'!F111/I111</f>
        <v>0.2071692021221147</v>
      </c>
      <c r="K111" s="36">
        <f t="shared" si="6"/>
        <v>14.448309022510319</v>
      </c>
      <c r="L111" s="3">
        <f>A111*Table!$AC$9/$AC$16</f>
        <v>1197.2521374307021</v>
      </c>
      <c r="M111" s="3">
        <f>A111*Table!$AD$9/$AC$16</f>
        <v>410.48644711909787</v>
      </c>
      <c r="N111" s="3">
        <f>ABS(A111*Table!$AE$9/$AC$16)</f>
        <v>518.42538287510308</v>
      </c>
      <c r="O111" s="3">
        <f>($L111*(Table!$AC$10/Table!$AC$9)/(Table!$AC$12-Table!$AC$14))</f>
        <v>2568.1084028972591</v>
      </c>
      <c r="P111" s="3">
        <f>$N111*(Table!$AE$10/Table!$AE$9)/(Table!$AC$12-Table!$AC$13)</f>
        <v>4256.3660334573315</v>
      </c>
      <c r="Q111" s="3">
        <f>'Raw Data'!C111</f>
        <v>1.1657493129912764</v>
      </c>
      <c r="R111" s="3">
        <f>'Raw Data'!C111/'Raw Data'!I$23*100</f>
        <v>18.706226826764087</v>
      </c>
      <c r="S111" s="12">
        <f t="shared" si="7"/>
        <v>0.26493080850650119</v>
      </c>
      <c r="T111" s="12">
        <f t="shared" si="8"/>
        <v>7.5659835918617802E-6</v>
      </c>
      <c r="U111" s="144">
        <f t="shared" si="9"/>
        <v>2.9437634583126169E-3</v>
      </c>
      <c r="V111" s="144">
        <f t="shared" si="10"/>
        <v>2.0935711090358751E-2</v>
      </c>
      <c r="W111" s="144">
        <f t="shared" si="11"/>
        <v>9.785025834146351E-6</v>
      </c>
      <c r="X111" s="147">
        <f t="shared" si="12"/>
        <v>4.85820081916121</v>
      </c>
      <c r="Z111" s="104"/>
      <c r="AS111" s="124"/>
      <c r="AT111" s="124"/>
    </row>
    <row r="112" spans="1:46" x14ac:dyDescent="0.2">
      <c r="A112" s="3">
        <f>'Raw Data'!A112</f>
        <v>6945.37841796875</v>
      </c>
      <c r="B112" s="104">
        <f>'Raw Data'!E112</f>
        <v>0.9227866134983469</v>
      </c>
      <c r="C112" s="104">
        <f t="shared" si="1"/>
        <v>7.7213386501653103E-2</v>
      </c>
      <c r="D112" s="117">
        <f t="shared" si="2"/>
        <v>7.4408022896773618E-3</v>
      </c>
      <c r="E112" s="109">
        <f>(2*Table!$AC$16*0.147)/A112</f>
        <v>1.5727044744133698E-2</v>
      </c>
      <c r="F112" s="109">
        <f t="shared" si="3"/>
        <v>3.1454089488267396E-2</v>
      </c>
      <c r="G112" s="3">
        <f>IF((('Raw Data'!C112)/('Raw Data'!C$136)*100)&lt;0,0,('Raw Data'!C112)/('Raw Data'!C$136)*100)</f>
        <v>92.278661349834692</v>
      </c>
      <c r="H112" s="3">
        <f t="shared" si="4"/>
        <v>0.74408022896773218</v>
      </c>
      <c r="I112" s="6">
        <f t="shared" si="5"/>
        <v>3.8612626997937882E-2</v>
      </c>
      <c r="J112" s="109">
        <f>'Raw Data'!F112/I112</f>
        <v>0.1927038605810151</v>
      </c>
      <c r="K112" s="36">
        <f t="shared" si="6"/>
        <v>15.791727774840728</v>
      </c>
      <c r="L112" s="3">
        <f>A112*Table!$AC$9/$AC$16</f>
        <v>1308.5738824311852</v>
      </c>
      <c r="M112" s="3">
        <f>A112*Table!$AD$9/$AC$16</f>
        <v>448.65390254783489</v>
      </c>
      <c r="N112" s="3">
        <f>ABS(A112*Table!$AE$9/$AC$16)</f>
        <v>566.62911245711894</v>
      </c>
      <c r="O112" s="3">
        <f>($L112*(Table!$AC$10/Table!$AC$9)/(Table!$AC$12-Table!$AC$14))</f>
        <v>2806.8937847086772</v>
      </c>
      <c r="P112" s="3">
        <f>$N112*(Table!$AE$10/Table!$AE$9)/(Table!$AC$12-Table!$AC$13)</f>
        <v>4652.1273600748673</v>
      </c>
      <c r="Q112" s="3">
        <f>'Raw Data'!C112</f>
        <v>1.1752256333623081</v>
      </c>
      <c r="R112" s="3">
        <f>'Raw Data'!C112/'Raw Data'!I$23*100</f>
        <v>18.858288849334571</v>
      </c>
      <c r="S112" s="12">
        <f t="shared" si="7"/>
        <v>0.24326075139258246</v>
      </c>
      <c r="T112" s="12">
        <f t="shared" si="8"/>
        <v>6.0178887881789933E-6</v>
      </c>
      <c r="U112" s="144">
        <f t="shared" si="9"/>
        <v>2.7152284172947739E-3</v>
      </c>
      <c r="V112" s="144">
        <f t="shared" si="10"/>
        <v>1.8261626996003318E-2</v>
      </c>
      <c r="W112" s="144">
        <f t="shared" si="11"/>
        <v>7.5210123467701683E-6</v>
      </c>
      <c r="X112" s="147">
        <f t="shared" si="12"/>
        <v>4.8582083401735572</v>
      </c>
      <c r="Z112" s="104"/>
      <c r="AS112" s="124"/>
      <c r="AT112" s="124"/>
    </row>
    <row r="113" spans="1:46" x14ac:dyDescent="0.2">
      <c r="A113" s="3">
        <f>'Raw Data'!A113</f>
        <v>7603.33056640625</v>
      </c>
      <c r="B113" s="104">
        <f>'Raw Data'!E113</f>
        <v>0.93120021653037877</v>
      </c>
      <c r="C113" s="104">
        <f t="shared" si="1"/>
        <v>6.8799783469621234E-2</v>
      </c>
      <c r="D113" s="117">
        <f t="shared" si="2"/>
        <v>8.4136030320318689E-3</v>
      </c>
      <c r="E113" s="109">
        <f>(2*Table!$AC$16*0.147)/A113</f>
        <v>1.4366109192588117E-2</v>
      </c>
      <c r="F113" s="109">
        <f t="shared" si="3"/>
        <v>2.8732218385176235E-2</v>
      </c>
      <c r="G113" s="3">
        <f>IF((('Raw Data'!C113)/('Raw Data'!C$136)*100)&lt;0,0,('Raw Data'!C113)/('Raw Data'!C$136)*100)</f>
        <v>93.120021653037881</v>
      </c>
      <c r="H113" s="3">
        <f t="shared" si="4"/>
        <v>0.84136030320318866</v>
      </c>
      <c r="I113" s="6">
        <f t="shared" si="5"/>
        <v>3.9307959320762587E-2</v>
      </c>
      <c r="J113" s="109">
        <f>'Raw Data'!F113/I113</f>
        <v>0.2140432415576399</v>
      </c>
      <c r="K113" s="36">
        <f t="shared" si="6"/>
        <v>17.287715551419694</v>
      </c>
      <c r="L113" s="3">
        <f>A113*Table!$AC$9/$AC$16</f>
        <v>1432.538185817062</v>
      </c>
      <c r="M113" s="3">
        <f>A113*Table!$AD$9/$AC$16</f>
        <v>491.15594942299265</v>
      </c>
      <c r="N113" s="3">
        <f>ABS(A113*Table!$AE$9/$AC$16)</f>
        <v>620.30723040442422</v>
      </c>
      <c r="O113" s="3">
        <f>($L113*(Table!$AC$10/Table!$AC$9)/(Table!$AC$12-Table!$AC$14))</f>
        <v>3072.7974813750798</v>
      </c>
      <c r="P113" s="3">
        <f>$N113*(Table!$AE$10/Table!$AE$9)/(Table!$AC$12-Table!$AC$13)</f>
        <v>5092.8344039772091</v>
      </c>
      <c r="Q113" s="3">
        <f>'Raw Data'!C113</f>
        <v>1.1859408754426988</v>
      </c>
      <c r="R113" s="3">
        <f>'Raw Data'!C113/'Raw Data'!I$23*100</f>
        <v>19.030231261503058</v>
      </c>
      <c r="S113" s="12">
        <f t="shared" si="7"/>
        <v>0.27506434330749147</v>
      </c>
      <c r="T113" s="12">
        <f t="shared" si="8"/>
        <v>4.5572464443255356E-6</v>
      </c>
      <c r="U113" s="144">
        <f t="shared" si="9"/>
        <v>2.5028809539840626E-3</v>
      </c>
      <c r="V113" s="144">
        <f t="shared" si="10"/>
        <v>1.5912384446321249E-2</v>
      </c>
      <c r="W113" s="144">
        <f t="shared" si="11"/>
        <v>7.096147520774666E-6</v>
      </c>
      <c r="X113" s="147">
        <f t="shared" si="12"/>
        <v>4.8582154363210783</v>
      </c>
      <c r="Z113" s="104"/>
      <c r="AS113" s="124"/>
      <c r="AT113" s="124"/>
    </row>
    <row r="114" spans="1:46" x14ac:dyDescent="0.2">
      <c r="A114" s="3">
        <f>'Raw Data'!A114</f>
        <v>8314.1689453125</v>
      </c>
      <c r="B114" s="104">
        <f>'Raw Data'!E114</f>
        <v>0.93782992394712517</v>
      </c>
      <c r="C114" s="104">
        <f t="shared" si="1"/>
        <v>6.2170076052874834E-2</v>
      </c>
      <c r="D114" s="117">
        <f t="shared" si="2"/>
        <v>6.6297074167463999E-3</v>
      </c>
      <c r="E114" s="109">
        <f>(2*Table!$AC$16*0.147)/A114</f>
        <v>1.3137846712378717E-2</v>
      </c>
      <c r="F114" s="109">
        <f t="shared" si="3"/>
        <v>2.6275693424757433E-2</v>
      </c>
      <c r="G114" s="3">
        <f>IF((('Raw Data'!C114)/('Raw Data'!C$136)*100)&lt;0,0,('Raw Data'!C114)/('Raw Data'!C$136)*100)</f>
        <v>93.782992394712522</v>
      </c>
      <c r="H114" s="3">
        <f t="shared" si="4"/>
        <v>0.66297074167464132</v>
      </c>
      <c r="I114" s="6">
        <f t="shared" si="5"/>
        <v>3.8814972683872684E-2</v>
      </c>
      <c r="J114" s="109">
        <f>'Raw Data'!F114/I114</f>
        <v>0.17080283607930996</v>
      </c>
      <c r="K114" s="36">
        <f t="shared" si="6"/>
        <v>18.903950909100832</v>
      </c>
      <c r="L114" s="3">
        <f>A114*Table!$AC$9/$AC$16</f>
        <v>1566.4667468382891</v>
      </c>
      <c r="M114" s="3">
        <f>A114*Table!$AD$9/$AC$16</f>
        <v>537.07431320169906</v>
      </c>
      <c r="N114" s="3">
        <f>ABS(A114*Table!$AE$9/$AC$16)</f>
        <v>678.2999984727627</v>
      </c>
      <c r="O114" s="3">
        <f>($L114*(Table!$AC$10/Table!$AC$9)/(Table!$AC$12-Table!$AC$14))</f>
        <v>3360.0745320426627</v>
      </c>
      <c r="P114" s="3">
        <f>$N114*(Table!$AE$10/Table!$AE$9)/(Table!$AC$12-Table!$AC$13)</f>
        <v>5568.9655047024844</v>
      </c>
      <c r="Q114" s="3">
        <f>'Raw Data'!C114</f>
        <v>1.1943842164967209</v>
      </c>
      <c r="R114" s="3">
        <f>'Raw Data'!C114/'Raw Data'!I$23*100</f>
        <v>19.165717554458265</v>
      </c>
      <c r="S114" s="12">
        <f t="shared" si="7"/>
        <v>0.2167437790879182</v>
      </c>
      <c r="T114" s="12">
        <f t="shared" si="8"/>
        <v>3.5946898218064405E-6</v>
      </c>
      <c r="U114" s="144">
        <f t="shared" si="9"/>
        <v>2.3051874072469781E-3</v>
      </c>
      <c r="V114" s="144">
        <f t="shared" si="10"/>
        <v>1.384551597067933E-2</v>
      </c>
      <c r="W114" s="144">
        <f t="shared" si="11"/>
        <v>4.6763287526736018E-6</v>
      </c>
      <c r="X114" s="147">
        <f t="shared" si="12"/>
        <v>4.858220112649831</v>
      </c>
      <c r="Z114" s="104"/>
      <c r="AS114" s="124"/>
      <c r="AT114" s="124"/>
    </row>
    <row r="115" spans="1:46" x14ac:dyDescent="0.2">
      <c r="A115" s="3">
        <f>'Raw Data'!A115</f>
        <v>9093.5166015625</v>
      </c>
      <c r="B115" s="104">
        <f>'Raw Data'!E115</f>
        <v>0.94747155866829869</v>
      </c>
      <c r="C115" s="104">
        <f t="shared" si="1"/>
        <v>5.2528441331701314E-2</v>
      </c>
      <c r="D115" s="117">
        <f t="shared" si="2"/>
        <v>9.6416347211735198E-3</v>
      </c>
      <c r="E115" s="109">
        <f>(2*Table!$AC$16*0.147)/A115</f>
        <v>1.2011885162838597E-2</v>
      </c>
      <c r="F115" s="109">
        <f t="shared" si="3"/>
        <v>2.4023770325677193E-2</v>
      </c>
      <c r="G115" s="3">
        <f>IF((('Raw Data'!C115)/('Raw Data'!C$136)*100)&lt;0,0,('Raw Data'!C115)/('Raw Data'!C$136)*100)</f>
        <v>94.747155866829871</v>
      </c>
      <c r="H115" s="3">
        <f t="shared" si="4"/>
        <v>0.96416347211734887</v>
      </c>
      <c r="I115" s="6">
        <f t="shared" si="5"/>
        <v>3.891301880752307E-2</v>
      </c>
      <c r="J115" s="109">
        <f>'Raw Data'!F115/I115</f>
        <v>0.24777401025770579</v>
      </c>
      <c r="K115" s="36">
        <f t="shared" si="6"/>
        <v>20.675956016499939</v>
      </c>
      <c r="L115" s="3">
        <f>A115*Table!$AC$9/$AC$16</f>
        <v>1713.3030928125042</v>
      </c>
      <c r="M115" s="3">
        <f>A115*Table!$AD$9/$AC$16</f>
        <v>587.41820325000151</v>
      </c>
      <c r="N115" s="3">
        <f>ABS(A115*Table!$AE$9/$AC$16)</f>
        <v>741.88200137903823</v>
      </c>
      <c r="O115" s="3">
        <f>($L115*(Table!$AC$10/Table!$AC$9)/(Table!$AC$12-Table!$AC$14))</f>
        <v>3675.0388091216309</v>
      </c>
      <c r="P115" s="3">
        <f>$N115*(Table!$AE$10/Table!$AE$9)/(Table!$AC$12-Table!$AC$13)</f>
        <v>6090.985232997029</v>
      </c>
      <c r="Q115" s="3">
        <f>'Raw Data'!C115</f>
        <v>1.2066634326297792</v>
      </c>
      <c r="R115" s="3">
        <f>'Raw Data'!C115/'Raw Data'!I$23*100</f>
        <v>19.362756317149405</v>
      </c>
      <c r="S115" s="12">
        <f t="shared" si="7"/>
        <v>0.31521215261683588</v>
      </c>
      <c r="T115" s="12">
        <f t="shared" si="8"/>
        <v>2.424499342956743E-6</v>
      </c>
      <c r="U115" s="144">
        <f t="shared" si="9"/>
        <v>2.1292924580818807E-3</v>
      </c>
      <c r="V115" s="144">
        <f t="shared" si="10"/>
        <v>1.2106505809333173E-2</v>
      </c>
      <c r="W115" s="144">
        <f t="shared" si="11"/>
        <v>5.6850633561348642E-6</v>
      </c>
      <c r="X115" s="147">
        <f t="shared" si="12"/>
        <v>4.8582257977131871</v>
      </c>
      <c r="Z115" s="104"/>
      <c r="AS115" s="124"/>
      <c r="AT115" s="124"/>
    </row>
    <row r="116" spans="1:46" x14ac:dyDescent="0.2">
      <c r="A116" s="3">
        <f>'Raw Data'!A116</f>
        <v>9954.7080078125</v>
      </c>
      <c r="B116" s="104">
        <f>'Raw Data'!E116</f>
        <v>0.95041779296327189</v>
      </c>
      <c r="C116" s="104">
        <f t="shared" si="1"/>
        <v>4.958220703672811E-2</v>
      </c>
      <c r="D116" s="117">
        <f t="shared" si="2"/>
        <v>2.9462342949732045E-3</v>
      </c>
      <c r="E116" s="109">
        <f>(2*Table!$AC$16*0.147)/A116</f>
        <v>1.0972725373623277E-2</v>
      </c>
      <c r="F116" s="109">
        <f t="shared" si="3"/>
        <v>2.1945450747246555E-2</v>
      </c>
      <c r="G116" s="3">
        <f>IF((('Raw Data'!C116)/('Raw Data'!C$136)*100)&lt;0,0,('Raw Data'!C116)/('Raw Data'!C$136)*100)</f>
        <v>95.041779296327192</v>
      </c>
      <c r="H116" s="3">
        <f t="shared" si="4"/>
        <v>0.2946234294973209</v>
      </c>
      <c r="I116" s="6">
        <f t="shared" si="5"/>
        <v>3.9296661789949505E-2</v>
      </c>
      <c r="J116" s="109">
        <f>'Raw Data'!F116/I116</f>
        <v>7.4974162200381403E-2</v>
      </c>
      <c r="K116" s="36">
        <f t="shared" si="6"/>
        <v>22.634049504156103</v>
      </c>
      <c r="L116" s="3">
        <f>A116*Table!$AC$9/$AC$16</f>
        <v>1875.5595623919571</v>
      </c>
      <c r="M116" s="3">
        <f>A116*Table!$AD$9/$AC$16</f>
        <v>643.04899282009956</v>
      </c>
      <c r="N116" s="3">
        <f>ABS(A116*Table!$AE$9/$AC$16)</f>
        <v>812.1411136711298</v>
      </c>
      <c r="O116" s="3">
        <f>($L116*(Table!$AC$10/Table!$AC$9)/(Table!$AC$12-Table!$AC$14))</f>
        <v>4023.0792844100333</v>
      </c>
      <c r="P116" s="3">
        <f>$N116*(Table!$AE$10/Table!$AE$9)/(Table!$AC$12-Table!$AC$13)</f>
        <v>6667.825235395153</v>
      </c>
      <c r="Q116" s="3">
        <f>'Raw Data'!C116</f>
        <v>1.2104156436119229</v>
      </c>
      <c r="R116" s="3">
        <f>'Raw Data'!C116/'Raw Data'!I$23*100</f>
        <v>19.42296626876735</v>
      </c>
      <c r="S116" s="12">
        <f t="shared" si="7"/>
        <v>9.6320684312236157E-2</v>
      </c>
      <c r="T116" s="12">
        <f t="shared" si="8"/>
        <v>2.1261123807070348E-6</v>
      </c>
      <c r="U116" s="144">
        <f t="shared" si="9"/>
        <v>1.9511337001069363E-3</v>
      </c>
      <c r="V116" s="144">
        <f t="shared" si="10"/>
        <v>1.0443552725475376E-2</v>
      </c>
      <c r="W116" s="144">
        <f t="shared" si="11"/>
        <v>1.4496347525436845E-6</v>
      </c>
      <c r="X116" s="147">
        <f t="shared" si="12"/>
        <v>4.8582272473479398</v>
      </c>
      <c r="Z116" s="104"/>
      <c r="AS116" s="124"/>
      <c r="AT116" s="124"/>
    </row>
    <row r="117" spans="1:46" x14ac:dyDescent="0.2">
      <c r="A117" s="3">
        <f>'Raw Data'!A117</f>
        <v>10894.3603515625</v>
      </c>
      <c r="B117" s="104">
        <f>'Raw Data'!E117</f>
        <v>0.9580926800475813</v>
      </c>
      <c r="C117" s="104">
        <f t="shared" si="1"/>
        <v>4.1907319952418698E-2</v>
      </c>
      <c r="D117" s="117">
        <f t="shared" si="2"/>
        <v>7.6748870843094119E-3</v>
      </c>
      <c r="E117" s="109">
        <f>(2*Table!$AC$16*0.147)/A117</f>
        <v>1.0026313947717814E-2</v>
      </c>
      <c r="F117" s="109">
        <f t="shared" si="3"/>
        <v>2.0052627895435628E-2</v>
      </c>
      <c r="G117" s="3">
        <f>IF((('Raw Data'!C117)/('Raw Data'!C$136)*100)&lt;0,0,('Raw Data'!C117)/('Raw Data'!C$136)*100)</f>
        <v>95.809268004758124</v>
      </c>
      <c r="H117" s="3">
        <f t="shared" si="4"/>
        <v>0.76748870843093187</v>
      </c>
      <c r="I117" s="6">
        <f t="shared" si="5"/>
        <v>3.9173210491332267E-2</v>
      </c>
      <c r="J117" s="109">
        <f>'Raw Data'!F117/I117</f>
        <v>0.19592182994568724</v>
      </c>
      <c r="K117" s="36">
        <f t="shared" si="6"/>
        <v>24.770539861125133</v>
      </c>
      <c r="L117" s="3">
        <f>A117*Table!$AC$9/$AC$16</f>
        <v>2052.598802243212</v>
      </c>
      <c r="M117" s="3">
        <f>A117*Table!$AD$9/$AC$16</f>
        <v>703.74816076910133</v>
      </c>
      <c r="N117" s="3">
        <f>ABS(A117*Table!$AE$9/$AC$16)</f>
        <v>888.80135326006655</v>
      </c>
      <c r="O117" s="3">
        <f>($L117*(Table!$AC$10/Table!$AC$9)/(Table!$AC$12-Table!$AC$14))</f>
        <v>4402.828833640524</v>
      </c>
      <c r="P117" s="3">
        <f>$N117*(Table!$AE$10/Table!$AE$9)/(Table!$AC$12-Table!$AC$13)</f>
        <v>7297.2196490974256</v>
      </c>
      <c r="Q117" s="3">
        <f>'Raw Data'!C117</f>
        <v>1.2201900853980334</v>
      </c>
      <c r="R117" s="3">
        <f>'Raw Data'!C117/'Raw Data'!I$23*100</f>
        <v>19.579812104418597</v>
      </c>
      <c r="S117" s="12">
        <f t="shared" si="7"/>
        <v>0.25091364160722623</v>
      </c>
      <c r="T117" s="12">
        <f t="shared" si="8"/>
        <v>1.4771221844567251E-6</v>
      </c>
      <c r="U117" s="144">
        <f t="shared" si="9"/>
        <v>1.7972429286874474E-3</v>
      </c>
      <c r="V117" s="144">
        <f t="shared" si="10"/>
        <v>9.0889343533228396E-3</v>
      </c>
      <c r="W117" s="144">
        <f t="shared" si="11"/>
        <v>3.1529485585312202E-6</v>
      </c>
      <c r="X117" s="147">
        <f t="shared" si="12"/>
        <v>4.858230400296498</v>
      </c>
      <c r="Z117" s="104"/>
      <c r="AS117" s="124"/>
      <c r="AT117" s="124"/>
    </row>
    <row r="118" spans="1:46" x14ac:dyDescent="0.2">
      <c r="A118" s="3">
        <f>'Raw Data'!A118</f>
        <v>11895.2158203125</v>
      </c>
      <c r="B118" s="104">
        <f>'Raw Data'!E118</f>
        <v>0.96285025330971785</v>
      </c>
      <c r="C118" s="104">
        <f t="shared" si="1"/>
        <v>3.7149746690282148E-2</v>
      </c>
      <c r="D118" s="117">
        <f t="shared" si="2"/>
        <v>4.7575732621365496E-3</v>
      </c>
      <c r="E118" s="109">
        <f>(2*Table!$AC$16*0.147)/A118</f>
        <v>9.182706627130827E-3</v>
      </c>
      <c r="F118" s="109">
        <f t="shared" si="3"/>
        <v>1.8365413254261654E-2</v>
      </c>
      <c r="G118" s="3">
        <f>IF((('Raw Data'!C118)/('Raw Data'!C$136)*100)&lt;0,0,('Raw Data'!C118)/('Raw Data'!C$136)*100)</f>
        <v>96.285025330971791</v>
      </c>
      <c r="H118" s="3">
        <f t="shared" si="4"/>
        <v>0.4757573262136674</v>
      </c>
      <c r="I118" s="6">
        <f t="shared" si="5"/>
        <v>3.8170589761498563E-2</v>
      </c>
      <c r="J118" s="109">
        <f>'Raw Data'!F118/I118</f>
        <v>0.12463976301815906</v>
      </c>
      <c r="K118" s="36">
        <f t="shared" si="6"/>
        <v>27.046187947278373</v>
      </c>
      <c r="L118" s="3">
        <f>A118*Table!$AC$9/$AC$16</f>
        <v>2241.169280002393</v>
      </c>
      <c r="M118" s="3">
        <f>A118*Table!$AD$9/$AC$16</f>
        <v>768.40089600082047</v>
      </c>
      <c r="N118" s="3">
        <f>ABS(A118*Table!$AE$9/$AC$16)</f>
        <v>970.45476533167607</v>
      </c>
      <c r="O118" s="3">
        <f>($L118*(Table!$AC$10/Table!$AC$9)/(Table!$AC$12-Table!$AC$14))</f>
        <v>4807.312912918047</v>
      </c>
      <c r="P118" s="3">
        <f>$N118*(Table!$AE$10/Table!$AE$9)/(Table!$AC$12-Table!$AC$13)</f>
        <v>7967.6089107690959</v>
      </c>
      <c r="Q118" s="3">
        <f>'Raw Data'!C118</f>
        <v>1.2262491482067854</v>
      </c>
      <c r="R118" s="3">
        <f>'Raw Data'!C118/'Raw Data'!I$23*100</f>
        <v>19.677039014179577</v>
      </c>
      <c r="S118" s="12">
        <f t="shared" si="7"/>
        <v>0.15553844887911669</v>
      </c>
      <c r="T118" s="12">
        <f t="shared" si="8"/>
        <v>1.1396713961442373E-6</v>
      </c>
      <c r="U118" s="144">
        <f t="shared" si="9"/>
        <v>1.654197730534547E-3</v>
      </c>
      <c r="V118" s="144">
        <f t="shared" si="10"/>
        <v>7.8995840457720835E-3</v>
      </c>
      <c r="W118" s="144">
        <f t="shared" si="11"/>
        <v>1.6394160994701014E-6</v>
      </c>
      <c r="X118" s="147">
        <f t="shared" si="12"/>
        <v>4.8582320397125978</v>
      </c>
      <c r="Z118" s="104"/>
      <c r="AS118" s="124"/>
      <c r="AT118" s="124"/>
    </row>
    <row r="119" spans="1:46" x14ac:dyDescent="0.2">
      <c r="A119" s="3">
        <f>'Raw Data'!A119</f>
        <v>12994.140625</v>
      </c>
      <c r="B119" s="104">
        <f>'Raw Data'!E119</f>
        <v>0.96892052061282419</v>
      </c>
      <c r="C119" s="104">
        <f t="shared" si="1"/>
        <v>3.1079479387175812E-2</v>
      </c>
      <c r="D119" s="117">
        <f t="shared" si="2"/>
        <v>6.0702673031063359E-3</v>
      </c>
      <c r="E119" s="109">
        <f>(2*Table!$AC$16*0.147)/A119</f>
        <v>8.4061178262287012E-3</v>
      </c>
      <c r="F119" s="109">
        <f t="shared" si="3"/>
        <v>1.6812235652457402E-2</v>
      </c>
      <c r="G119" s="3">
        <f>IF((('Raw Data'!C119)/('Raw Data'!C$136)*100)&lt;0,0,('Raw Data'!C119)/('Raw Data'!C$136)*100)</f>
        <v>96.892052061282413</v>
      </c>
      <c r="H119" s="3">
        <f t="shared" si="4"/>
        <v>0.60702673031062204</v>
      </c>
      <c r="I119" s="6">
        <f t="shared" si="5"/>
        <v>3.8375236423078274E-2</v>
      </c>
      <c r="J119" s="109">
        <f>'Raw Data'!F119/I119</f>
        <v>0.15818188678196055</v>
      </c>
      <c r="K119" s="36">
        <f t="shared" si="6"/>
        <v>29.544816577181074</v>
      </c>
      <c r="L119" s="3">
        <f>A119*Table!$AC$9/$AC$16</f>
        <v>2448.2169326471312</v>
      </c>
      <c r="M119" s="3">
        <f>A119*Table!$AD$9/$AC$16</f>
        <v>839.38866262187355</v>
      </c>
      <c r="N119" s="3">
        <f>ABS(A119*Table!$AE$9/$AC$16)</f>
        <v>1060.1090288238158</v>
      </c>
      <c r="O119" s="3">
        <f>($L119*(Table!$AC$10/Table!$AC$9)/(Table!$AC$12-Table!$AC$14))</f>
        <v>5251.4305719586691</v>
      </c>
      <c r="P119" s="3">
        <f>$N119*(Table!$AE$10/Table!$AE$9)/(Table!$AC$12-Table!$AC$13)</f>
        <v>8703.6866077488976</v>
      </c>
      <c r="Q119" s="3">
        <f>'Raw Data'!C119</f>
        <v>1.2339800077918919</v>
      </c>
      <c r="R119" s="3">
        <f>'Raw Data'!C119/'Raw Data'!I$23*100</f>
        <v>19.801092454617628</v>
      </c>
      <c r="S119" s="12">
        <f t="shared" si="7"/>
        <v>0.19845410855171389</v>
      </c>
      <c r="T119" s="12">
        <f t="shared" si="8"/>
        <v>7.7885828964063819E-7</v>
      </c>
      <c r="U119" s="144">
        <f t="shared" si="9"/>
        <v>1.5238477884810199E-3</v>
      </c>
      <c r="V119" s="144">
        <f t="shared" si="10"/>
        <v>6.8758615430050945E-3</v>
      </c>
      <c r="W119" s="144">
        <f t="shared" si="11"/>
        <v>1.7529157921646781E-6</v>
      </c>
      <c r="X119" s="147">
        <f t="shared" si="12"/>
        <v>4.8582337926283898</v>
      </c>
      <c r="Z119" s="104"/>
      <c r="AS119" s="124"/>
      <c r="AT119" s="124"/>
    </row>
    <row r="120" spans="1:46" x14ac:dyDescent="0.2">
      <c r="A120" s="3">
        <f>'Raw Data'!A120</f>
        <v>14294.3447265625</v>
      </c>
      <c r="B120" s="104">
        <f>'Raw Data'!E120</f>
        <v>0.97224450914795579</v>
      </c>
      <c r="C120" s="104">
        <f t="shared" si="1"/>
        <v>2.7755490852044207E-2</v>
      </c>
      <c r="D120" s="117">
        <f t="shared" si="2"/>
        <v>3.3239885351316056E-3</v>
      </c>
      <c r="E120" s="109">
        <f>(2*Table!$AC$16*0.147)/A120</f>
        <v>7.6415029323700038E-3</v>
      </c>
      <c r="F120" s="109">
        <f t="shared" si="3"/>
        <v>1.5283005864740008E-2</v>
      </c>
      <c r="G120" s="3">
        <f>IF((('Raw Data'!C120)/('Raw Data'!C$136)*100)&lt;0,0,('Raw Data'!C120)/('Raw Data'!C$136)*100)</f>
        <v>97.224450914795582</v>
      </c>
      <c r="H120" s="3">
        <f t="shared" si="4"/>
        <v>0.332398853513169</v>
      </c>
      <c r="I120" s="6">
        <f t="shared" si="5"/>
        <v>4.1416688992886197E-2</v>
      </c>
      <c r="J120" s="109">
        <f>'Raw Data'!F120/I120</f>
        <v>8.0257225190129025E-2</v>
      </c>
      <c r="K120" s="36">
        <f t="shared" si="6"/>
        <v>32.501094549089089</v>
      </c>
      <c r="L120" s="3">
        <f>A120*Table!$AC$9/$AC$16</f>
        <v>2693.1874766181804</v>
      </c>
      <c r="M120" s="3">
        <f>A120*Table!$AD$9/$AC$16</f>
        <v>923.37856341194765</v>
      </c>
      <c r="N120" s="3">
        <f>ABS(A120*Table!$AE$9/$AC$16)</f>
        <v>1166.1843859527266</v>
      </c>
      <c r="O120" s="3">
        <f>($L120*(Table!$AC$10/Table!$AC$9)/(Table!$AC$12-Table!$AC$14))</f>
        <v>5776.8929142389115</v>
      </c>
      <c r="P120" s="3">
        <f>$N120*(Table!$AE$10/Table!$AE$9)/(Table!$AC$12-Table!$AC$13)</f>
        <v>9574.5844495297733</v>
      </c>
      <c r="Q120" s="3">
        <f>'Raw Data'!C120</f>
        <v>1.2382133120838554</v>
      </c>
      <c r="R120" s="3">
        <f>'Raw Data'!C120/'Raw Data'!I$23*100</f>
        <v>19.869022282608682</v>
      </c>
      <c r="S120" s="12">
        <f t="shared" si="7"/>
        <v>0.10867053271906048</v>
      </c>
      <c r="T120" s="12">
        <f t="shared" si="8"/>
        <v>6.1559045672066048E-7</v>
      </c>
      <c r="U120" s="144">
        <f t="shared" si="9"/>
        <v>1.3899918228281584E-3</v>
      </c>
      <c r="V120" s="144">
        <f t="shared" si="10"/>
        <v>5.8858149339958889E-3</v>
      </c>
      <c r="W120" s="144">
        <f t="shared" si="11"/>
        <v>7.9319392122907356E-7</v>
      </c>
      <c r="X120" s="147">
        <f t="shared" si="12"/>
        <v>4.858234585822311</v>
      </c>
      <c r="Z120" s="104"/>
      <c r="AS120" s="124"/>
      <c r="AT120" s="124"/>
    </row>
    <row r="121" spans="1:46" x14ac:dyDescent="0.2">
      <c r="A121" s="3">
        <f>'Raw Data'!A121</f>
        <v>15595.3828125</v>
      </c>
      <c r="B121" s="104">
        <f>'Raw Data'!E121</f>
        <v>0.97658102520393941</v>
      </c>
      <c r="C121" s="104">
        <f t="shared" si="1"/>
        <v>2.3418974796060588E-2</v>
      </c>
      <c r="D121" s="117">
        <f t="shared" si="2"/>
        <v>4.3365160559836191E-3</v>
      </c>
      <c r="E121" s="109">
        <f>(2*Table!$AC$16*0.147)/A121</f>
        <v>7.0040138454815536E-3</v>
      </c>
      <c r="F121" s="109">
        <f t="shared" si="3"/>
        <v>1.4008027690963107E-2</v>
      </c>
      <c r="G121" s="3">
        <f>IF((('Raw Data'!C121)/('Raw Data'!C$136)*100)&lt;0,0,('Raw Data'!C121)/('Raw Data'!C$136)*100)</f>
        <v>97.658102520393939</v>
      </c>
      <c r="H121" s="3">
        <f t="shared" si="4"/>
        <v>0.43365160559835658</v>
      </c>
      <c r="I121" s="6">
        <f t="shared" si="5"/>
        <v>3.7831788182534076E-2</v>
      </c>
      <c r="J121" s="109">
        <f>'Raw Data'!F121/I121</f>
        <v>0.11462625121129412</v>
      </c>
      <c r="K121" s="36">
        <f t="shared" si="6"/>
        <v>35.459268753776072</v>
      </c>
      <c r="L121" s="3">
        <f>A121*Table!$AC$9/$AC$16</f>
        <v>2938.3151510011103</v>
      </c>
      <c r="M121" s="3">
        <f>A121*Table!$AD$9/$AC$16</f>
        <v>1007.422337486095</v>
      </c>
      <c r="N121" s="3">
        <f>ABS(A121*Table!$AE$9/$AC$16)</f>
        <v>1272.3277825458354</v>
      </c>
      <c r="O121" s="3">
        <f>($L121*(Table!$AC$10/Table!$AC$9)/(Table!$AC$12-Table!$AC$14))</f>
        <v>6302.6923015896837</v>
      </c>
      <c r="P121" s="3">
        <f>$N121*(Table!$AE$10/Table!$AE$9)/(Table!$AC$12-Table!$AC$13)</f>
        <v>10446.040907601273</v>
      </c>
      <c r="Q121" s="3">
        <f>'Raw Data'!C121</f>
        <v>1.2437361325863749</v>
      </c>
      <c r="R121" s="3">
        <f>'Raw Data'!C121/'Raw Data'!I$23*100</f>
        <v>19.957644366183867</v>
      </c>
      <c r="S121" s="12">
        <f t="shared" si="7"/>
        <v>0.14177290474013046</v>
      </c>
      <c r="T121" s="12">
        <f t="shared" si="8"/>
        <v>4.3664589932657094E-7</v>
      </c>
      <c r="U121" s="144">
        <f t="shared" si="9"/>
        <v>1.2797149391028369E-3</v>
      </c>
      <c r="V121" s="144">
        <f t="shared" si="10"/>
        <v>5.118012994862739E-3</v>
      </c>
      <c r="W121" s="144">
        <f t="shared" si="11"/>
        <v>8.6935517247834122E-7</v>
      </c>
      <c r="X121" s="147">
        <f t="shared" si="12"/>
        <v>4.8582354551774838</v>
      </c>
      <c r="Z121" s="104"/>
      <c r="AS121" s="124"/>
      <c r="AT121" s="124"/>
    </row>
    <row r="122" spans="1:46" x14ac:dyDescent="0.2">
      <c r="A122" s="3">
        <f>'Raw Data'!A122</f>
        <v>17095.267578125</v>
      </c>
      <c r="B122" s="104">
        <f>'Raw Data'!E122</f>
        <v>0.97897333915293072</v>
      </c>
      <c r="C122" s="104">
        <f t="shared" si="1"/>
        <v>2.1026660847069278E-2</v>
      </c>
      <c r="D122" s="117">
        <f t="shared" si="2"/>
        <v>2.3923139489913092E-3</v>
      </c>
      <c r="E122" s="109">
        <f>(2*Table!$AC$16*0.147)/A122</f>
        <v>6.3895037995255156E-3</v>
      </c>
      <c r="F122" s="109">
        <f t="shared" si="3"/>
        <v>1.2779007599051031E-2</v>
      </c>
      <c r="G122" s="3">
        <f>IF((('Raw Data'!C122)/('Raw Data'!C$136)*100)&lt;0,0,('Raw Data'!C122)/('Raw Data'!C$136)*100)</f>
        <v>97.897333915293075</v>
      </c>
      <c r="H122" s="3">
        <f t="shared" si="4"/>
        <v>0.23923139489913581</v>
      </c>
      <c r="I122" s="6">
        <f t="shared" si="5"/>
        <v>3.9879863193538867E-2</v>
      </c>
      <c r="J122" s="109">
        <f>'Raw Data'!F122/I122</f>
        <v>5.9988017947335881E-2</v>
      </c>
      <c r="K122" s="36">
        <f t="shared" si="6"/>
        <v>38.869561251460873</v>
      </c>
      <c r="L122" s="3">
        <f>A122*Table!$AC$9/$AC$16</f>
        <v>3220.9073890101245</v>
      </c>
      <c r="M122" s="3">
        <f>A122*Table!$AD$9/$AC$16</f>
        <v>1104.3111048034712</v>
      </c>
      <c r="N122" s="3">
        <f>ABS(A122*Table!$AE$9/$AC$16)</f>
        <v>1394.6938110598876</v>
      </c>
      <c r="O122" s="3">
        <f>($L122*(Table!$AC$10/Table!$AC$9)/(Table!$AC$12-Table!$AC$14))</f>
        <v>6908.8532582799762</v>
      </c>
      <c r="P122" s="3">
        <f>$N122*(Table!$AE$10/Table!$AE$9)/(Table!$AC$12-Table!$AC$13)</f>
        <v>11450.688103939961</v>
      </c>
      <c r="Q122" s="3">
        <f>'Raw Data'!C122</f>
        <v>1.2467828918639572</v>
      </c>
      <c r="R122" s="3">
        <f>'Raw Data'!C122/'Raw Data'!I$23*100</f>
        <v>20.006534268582147</v>
      </c>
      <c r="S122" s="12">
        <f t="shared" si="7"/>
        <v>7.8211470503111044E-2</v>
      </c>
      <c r="T122" s="12">
        <f t="shared" si="8"/>
        <v>3.544905244901031E-7</v>
      </c>
      <c r="U122" s="144">
        <f t="shared" si="9"/>
        <v>1.1702966436268236E-3</v>
      </c>
      <c r="V122" s="144">
        <f t="shared" si="10"/>
        <v>4.4000880090821056E-3</v>
      </c>
      <c r="W122" s="144">
        <f t="shared" si="11"/>
        <v>3.9913032880974775E-7</v>
      </c>
      <c r="X122" s="147">
        <f t="shared" si="12"/>
        <v>4.8582358543078126</v>
      </c>
      <c r="Z122" s="104"/>
      <c r="AS122" s="124"/>
      <c r="AT122" s="124"/>
    </row>
    <row r="123" spans="1:46" x14ac:dyDescent="0.2">
      <c r="A123" s="3">
        <f>'Raw Data'!A123</f>
        <v>18694.75</v>
      </c>
      <c r="B123" s="104">
        <f>'Raw Data'!E123</f>
        <v>0.98243081277354316</v>
      </c>
      <c r="C123" s="104">
        <f t="shared" si="1"/>
        <v>1.7569187226456839E-2</v>
      </c>
      <c r="D123" s="117">
        <f t="shared" si="2"/>
        <v>3.457473620612439E-3</v>
      </c>
      <c r="E123" s="109">
        <f>(2*Table!$AC$16*0.147)/A123</f>
        <v>5.8428316583177117E-3</v>
      </c>
      <c r="F123" s="109">
        <f t="shared" si="3"/>
        <v>1.1685663316635423E-2</v>
      </c>
      <c r="G123" s="3">
        <f>IF((('Raw Data'!C123)/('Raw Data'!C$136)*100)&lt;0,0,('Raw Data'!C123)/('Raw Data'!C$136)*100)</f>
        <v>98.243081277354321</v>
      </c>
      <c r="H123" s="3">
        <f t="shared" si="4"/>
        <v>0.34574736206124612</v>
      </c>
      <c r="I123" s="6">
        <f t="shared" si="5"/>
        <v>3.8843758983425847E-2</v>
      </c>
      <c r="J123" s="109">
        <f>'Raw Data'!F123/I123</f>
        <v>8.9009758867253305E-2</v>
      </c>
      <c r="K123" s="36">
        <f t="shared" si="6"/>
        <v>42.506309239381174</v>
      </c>
      <c r="L123" s="3">
        <f>A123*Table!$AC$9/$AC$16</f>
        <v>3522.2647516641719</v>
      </c>
      <c r="M123" s="3">
        <f>A123*Table!$AD$9/$AC$16</f>
        <v>1207.6336291420018</v>
      </c>
      <c r="N123" s="3">
        <f>ABS(A123*Table!$AE$9/$AC$16)</f>
        <v>1525.1853768978301</v>
      </c>
      <c r="O123" s="3">
        <f>($L123*(Table!$AC$10/Table!$AC$9)/(Table!$AC$12-Table!$AC$14))</f>
        <v>7555.2654475850968</v>
      </c>
      <c r="P123" s="3">
        <f>$N123*(Table!$AE$10/Table!$AE$9)/(Table!$AC$12-Table!$AC$13)</f>
        <v>12522.047429374628</v>
      </c>
      <c r="Q123" s="3">
        <f>'Raw Data'!C123</f>
        <v>1.2511861976403744</v>
      </c>
      <c r="R123" s="3">
        <f>'Raw Data'!C123/'Raw Data'!I$23*100</f>
        <v>20.077192029837786</v>
      </c>
      <c r="S123" s="12">
        <f t="shared" si="7"/>
        <v>0.11303453554155431</v>
      </c>
      <c r="T123" s="12">
        <f t="shared" si="8"/>
        <v>2.5520426116809602E-7</v>
      </c>
      <c r="U123" s="144">
        <f t="shared" si="9"/>
        <v>1.0739481421167861E-3</v>
      </c>
      <c r="V123" s="144">
        <f t="shared" si="10"/>
        <v>3.8050964945069367E-3</v>
      </c>
      <c r="W123" s="144">
        <f t="shared" si="11"/>
        <v>4.8235625498052074E-7</v>
      </c>
      <c r="X123" s="147">
        <f t="shared" si="12"/>
        <v>4.858236336664068</v>
      </c>
      <c r="Z123" s="104"/>
      <c r="AS123" s="124"/>
      <c r="AT123" s="124"/>
    </row>
    <row r="124" spans="1:46" x14ac:dyDescent="0.2">
      <c r="A124" s="3">
        <f>'Raw Data'!A124</f>
        <v>20394.47265625</v>
      </c>
      <c r="B124" s="104">
        <f>'Raw Data'!E124</f>
        <v>0.9847871316179464</v>
      </c>
      <c r="C124" s="104">
        <f t="shared" si="1"/>
        <v>1.5212868382053601E-2</v>
      </c>
      <c r="D124" s="117">
        <f t="shared" si="2"/>
        <v>2.3563188444032379E-3</v>
      </c>
      <c r="E124" s="109">
        <f>(2*Table!$AC$16*0.147)/A124</f>
        <v>5.3558765154371772E-3</v>
      </c>
      <c r="F124" s="109">
        <f t="shared" si="3"/>
        <v>1.0711753030874354E-2</v>
      </c>
      <c r="G124" s="3">
        <f>IF((('Raw Data'!C124)/('Raw Data'!C$136)*100)&lt;0,0,('Raw Data'!C124)/('Raw Data'!C$136)*100)</f>
        <v>98.478713161794644</v>
      </c>
      <c r="H124" s="3">
        <f t="shared" si="4"/>
        <v>0.23563188444032335</v>
      </c>
      <c r="I124" s="6">
        <f t="shared" si="5"/>
        <v>3.7792818340850687E-2</v>
      </c>
      <c r="J124" s="109">
        <f>'Raw Data'!F124/I124</f>
        <v>6.2348322984323877E-2</v>
      </c>
      <c r="K124" s="36">
        <f t="shared" si="6"/>
        <v>46.370973749350277</v>
      </c>
      <c r="L124" s="3">
        <f>A124*Table!$AC$9/$AC$16</f>
        <v>3842.5083066576526</v>
      </c>
      <c r="M124" s="3">
        <f>A124*Table!$AD$9/$AC$16</f>
        <v>1317.431419425481</v>
      </c>
      <c r="N124" s="3">
        <f>ABS(A124*Table!$AE$9/$AC$16)</f>
        <v>1663.8549039091265</v>
      </c>
      <c r="O124" s="3">
        <f>($L124*(Table!$AC$10/Table!$AC$9)/(Table!$AC$12-Table!$AC$14))</f>
        <v>8242.1885599692268</v>
      </c>
      <c r="P124" s="3">
        <f>$N124*(Table!$AE$10/Table!$AE$9)/(Table!$AC$12-Table!$AC$13)</f>
        <v>13660.549293178376</v>
      </c>
      <c r="Q124" s="3">
        <f>'Raw Data'!C124</f>
        <v>1.2541871149335058</v>
      </c>
      <c r="R124" s="3">
        <f>'Raw Data'!C124/'Raw Data'!I$23*100</f>
        <v>20.125346327634137</v>
      </c>
      <c r="S124" s="12">
        <f t="shared" si="7"/>
        <v>7.7034689311021531E-2</v>
      </c>
      <c r="T124" s="12">
        <f t="shared" si="8"/>
        <v>1.9834794584561166E-7</v>
      </c>
      <c r="U124" s="144">
        <f t="shared" si="9"/>
        <v>9.8680395746671167E-4</v>
      </c>
      <c r="V124" s="144">
        <f t="shared" si="10"/>
        <v>3.2977468791398437E-3</v>
      </c>
      <c r="W124" s="144">
        <f t="shared" si="11"/>
        <v>2.7622148717063078E-7</v>
      </c>
      <c r="X124" s="147">
        <f t="shared" si="12"/>
        <v>4.8582366128855554</v>
      </c>
      <c r="Z124" s="104"/>
      <c r="AS124" s="124"/>
      <c r="AT124" s="124"/>
    </row>
    <row r="125" spans="1:46" x14ac:dyDescent="0.2">
      <c r="A125" s="3">
        <f>'Raw Data'!A125</f>
        <v>22294.89453125</v>
      </c>
      <c r="B125" s="104">
        <f>'Raw Data'!E125</f>
        <v>0.98669044079834434</v>
      </c>
      <c r="C125" s="104">
        <f t="shared" si="1"/>
        <v>1.3309559201655663E-2</v>
      </c>
      <c r="D125" s="117">
        <f t="shared" si="2"/>
        <v>1.9033091803979385E-3</v>
      </c>
      <c r="E125" s="109">
        <f>(2*Table!$AC$16*0.147)/A125</f>
        <v>4.8993403844647329E-3</v>
      </c>
      <c r="F125" s="109">
        <f t="shared" si="3"/>
        <v>9.7986807689294658E-3</v>
      </c>
      <c r="G125" s="3">
        <f>IF((('Raw Data'!C125)/('Raw Data'!C$136)*100)&lt;0,0,('Raw Data'!C125)/('Raw Data'!C$136)*100)</f>
        <v>98.669044079834435</v>
      </c>
      <c r="H125" s="3">
        <f t="shared" si="4"/>
        <v>0.19033091803979119</v>
      </c>
      <c r="I125" s="6">
        <f t="shared" si="5"/>
        <v>3.8692942043388356E-2</v>
      </c>
      <c r="J125" s="109">
        <f>'Raw Data'!F125/I125</f>
        <v>4.9190086870718221E-2</v>
      </c>
      <c r="K125" s="36">
        <f t="shared" si="6"/>
        <v>50.69196867594917</v>
      </c>
      <c r="L125" s="3">
        <f>A125*Table!$AC$9/$AC$16</f>
        <v>4200.5654608642635</v>
      </c>
      <c r="M125" s="3">
        <f>A125*Table!$AD$9/$AC$16</f>
        <v>1440.1938722963189</v>
      </c>
      <c r="N125" s="3">
        <f>ABS(A125*Table!$AE$9/$AC$16)</f>
        <v>1818.8981996839705</v>
      </c>
      <c r="O125" s="3">
        <f>($L125*(Table!$AC$10/Table!$AC$9)/(Table!$AC$12-Table!$AC$14))</f>
        <v>9010.2219237757708</v>
      </c>
      <c r="P125" s="3">
        <f>$N125*(Table!$AE$10/Table!$AE$9)/(Table!$AC$12-Table!$AC$13)</f>
        <v>14933.482756026027</v>
      </c>
      <c r="Q125" s="3">
        <f>'Raw Data'!C125</f>
        <v>1.2566110964957626</v>
      </c>
      <c r="R125" s="3">
        <f>'Raw Data'!C125/'Raw Data'!I$23*100</f>
        <v>20.164242811142344</v>
      </c>
      <c r="S125" s="12">
        <f t="shared" si="7"/>
        <v>6.2224529470205667E-2</v>
      </c>
      <c r="T125" s="12">
        <f t="shared" si="8"/>
        <v>1.5991814705795804E-7</v>
      </c>
      <c r="U125" s="144">
        <f t="shared" si="9"/>
        <v>9.0443320029519791E-4</v>
      </c>
      <c r="V125" s="144">
        <f t="shared" si="10"/>
        <v>2.8458077044181194E-3</v>
      </c>
      <c r="W125" s="144">
        <f t="shared" si="11"/>
        <v>1.867010932304005E-7</v>
      </c>
      <c r="X125" s="147">
        <f t="shared" si="12"/>
        <v>4.8582367995866482</v>
      </c>
      <c r="Z125" s="104"/>
      <c r="AS125" s="124"/>
      <c r="AT125" s="124"/>
    </row>
    <row r="126" spans="1:46" x14ac:dyDescent="0.2">
      <c r="A126" s="3">
        <f>'Raw Data'!A126</f>
        <v>24395.58984375</v>
      </c>
      <c r="B126" s="104">
        <f>'Raw Data'!E126</f>
        <v>0.98936332997942678</v>
      </c>
      <c r="C126" s="104">
        <f t="shared" si="1"/>
        <v>1.0636670020573225E-2</v>
      </c>
      <c r="D126" s="117">
        <f t="shared" si="2"/>
        <v>2.6728891810824384E-3</v>
      </c>
      <c r="E126" s="109">
        <f>(2*Table!$AC$16*0.147)/A126</f>
        <v>4.4774599771490739E-3</v>
      </c>
      <c r="F126" s="109">
        <f t="shared" si="3"/>
        <v>8.9549199542981479E-3</v>
      </c>
      <c r="G126" s="3">
        <f>IF((('Raw Data'!C126)/('Raw Data'!C$136)*100)&lt;0,0,('Raw Data'!C126)/('Raw Data'!C$136)*100)</f>
        <v>98.936332997942671</v>
      </c>
      <c r="H126" s="3">
        <f t="shared" si="4"/>
        <v>0.26728891810823541</v>
      </c>
      <c r="I126" s="6">
        <f t="shared" si="5"/>
        <v>3.9105900868167787E-2</v>
      </c>
      <c r="J126" s="109">
        <f>'Raw Data'!F126/I126</f>
        <v>6.8350021908283695E-2</v>
      </c>
      <c r="K126" s="36">
        <f t="shared" si="6"/>
        <v>55.468325919070551</v>
      </c>
      <c r="L126" s="3">
        <f>A126*Table!$AC$9/$AC$16</f>
        <v>4596.3559931369546</v>
      </c>
      <c r="M126" s="3">
        <f>A126*Table!$AD$9/$AC$16</f>
        <v>1575.8934833612418</v>
      </c>
      <c r="N126" s="3">
        <f>ABS(A126*Table!$AE$9/$AC$16)</f>
        <v>1990.2805274467282</v>
      </c>
      <c r="O126" s="3">
        <f>($L126*(Table!$AC$10/Table!$AC$9)/(Table!$AC$12-Table!$AC$14))</f>
        <v>9859.1934644722332</v>
      </c>
      <c r="P126" s="3">
        <f>$N126*(Table!$AE$10/Table!$AE$9)/(Table!$AC$12-Table!$AC$13)</f>
        <v>16340.562622715333</v>
      </c>
      <c r="Q126" s="3">
        <f>'Raw Data'!C126</f>
        <v>1.2600151856262238</v>
      </c>
      <c r="R126" s="3">
        <f>'Raw Data'!C126/'Raw Data'!I$23*100</f>
        <v>20.218866616366416</v>
      </c>
      <c r="S126" s="12">
        <f t="shared" si="7"/>
        <v>8.7384263855693964E-2</v>
      </c>
      <c r="T126" s="12">
        <f t="shared" si="8"/>
        <v>1.1484395812111359E-7</v>
      </c>
      <c r="U126" s="144">
        <f t="shared" si="9"/>
        <v>8.2879187368967698E-4</v>
      </c>
      <c r="V126" s="144">
        <f t="shared" si="10"/>
        <v>2.4550718653763935E-3</v>
      </c>
      <c r="W126" s="144">
        <f t="shared" si="11"/>
        <v>2.1898111864322718E-7</v>
      </c>
      <c r="X126" s="147">
        <f t="shared" si="12"/>
        <v>4.8582370185677668</v>
      </c>
      <c r="Z126" s="104"/>
      <c r="AS126" s="124"/>
      <c r="AT126" s="124"/>
    </row>
    <row r="127" spans="1:46" x14ac:dyDescent="0.2">
      <c r="A127" s="3">
        <f>'Raw Data'!A127</f>
        <v>26696.34765625</v>
      </c>
      <c r="B127" s="104">
        <f>'Raw Data'!E127</f>
        <v>0.99138721887303416</v>
      </c>
      <c r="C127" s="104">
        <f t="shared" si="1"/>
        <v>8.6127811269658405E-3</v>
      </c>
      <c r="D127" s="117">
        <f t="shared" si="2"/>
        <v>2.023888893607384E-3</v>
      </c>
      <c r="E127" s="109">
        <f>(2*Table!$AC$16*0.147)/A127</f>
        <v>4.0915813110773101E-3</v>
      </c>
      <c r="F127" s="109">
        <f t="shared" si="3"/>
        <v>8.1831626221546203E-3</v>
      </c>
      <c r="G127" s="3">
        <f>IF((('Raw Data'!C127)/('Raw Data'!C$136)*100)&lt;0,0,('Raw Data'!C127)/('Raw Data'!C$136)*100)</f>
        <v>99.138721887303419</v>
      </c>
      <c r="H127" s="3">
        <f t="shared" si="4"/>
        <v>0.20238888936074773</v>
      </c>
      <c r="I127" s="6">
        <f t="shared" si="5"/>
        <v>3.9140526258265584E-2</v>
      </c>
      <c r="J127" s="109">
        <f>'Raw Data'!F127/I127</f>
        <v>5.170826984422533E-2</v>
      </c>
      <c r="K127" s="36">
        <f t="shared" si="6"/>
        <v>60.69956586948696</v>
      </c>
      <c r="L127" s="3">
        <f>A127*Table!$AC$9/$AC$16</f>
        <v>5029.8401608891163</v>
      </c>
      <c r="M127" s="3">
        <f>A127*Table!$AD$9/$AC$16</f>
        <v>1724.5166265905541</v>
      </c>
      <c r="N127" s="3">
        <f>ABS(A127*Table!$AE$9/$AC$16)</f>
        <v>2177.9846781525916</v>
      </c>
      <c r="O127" s="3">
        <f>($L127*(Table!$AC$10/Table!$AC$9)/(Table!$AC$12-Table!$AC$14))</f>
        <v>10789.01793412509</v>
      </c>
      <c r="P127" s="3">
        <f>$N127*(Table!$AE$10/Table!$AE$9)/(Table!$AC$12-Table!$AC$13)</f>
        <v>17881.647603880057</v>
      </c>
      <c r="Q127" s="3">
        <f>'Raw Data'!C127</f>
        <v>1.2625927328858526</v>
      </c>
      <c r="R127" s="3">
        <f>'Raw Data'!C127/'Raw Data'!I$23*100</f>
        <v>20.260227295852125</v>
      </c>
      <c r="S127" s="12">
        <f t="shared" si="7"/>
        <v>6.6166619381494471E-2</v>
      </c>
      <c r="T127" s="12">
        <f t="shared" si="8"/>
        <v>8.6343451388692927E-8</v>
      </c>
      <c r="U127" s="144">
        <f t="shared" si="9"/>
        <v>7.5891382434514082E-4</v>
      </c>
      <c r="V127" s="144">
        <f t="shared" si="10"/>
        <v>2.1153310891400745E-3</v>
      </c>
      <c r="W127" s="144">
        <f t="shared" si="11"/>
        <v>1.3846223307438118E-7</v>
      </c>
      <c r="X127" s="147">
        <f t="shared" si="12"/>
        <v>4.8582371570299996</v>
      </c>
      <c r="Z127" s="104"/>
      <c r="AS127" s="124"/>
      <c r="AT127" s="124"/>
    </row>
    <row r="128" spans="1:46" x14ac:dyDescent="0.2">
      <c r="A128" s="3">
        <f>'Raw Data'!A128</f>
        <v>29296.837890625</v>
      </c>
      <c r="B128" s="104">
        <f>'Raw Data'!E128</f>
        <v>0.99372993265630793</v>
      </c>
      <c r="C128" s="104">
        <f t="shared" si="1"/>
        <v>6.2700673436920651E-3</v>
      </c>
      <c r="D128" s="117">
        <f t="shared" si="2"/>
        <v>2.3427137832737754E-3</v>
      </c>
      <c r="E128" s="109">
        <f>(2*Table!$AC$16*0.147)/A128</f>
        <v>3.7283981824976675E-3</v>
      </c>
      <c r="F128" s="109">
        <f t="shared" si="3"/>
        <v>7.4567963649953351E-3</v>
      </c>
      <c r="G128" s="3">
        <f>IF((('Raw Data'!C128)/('Raw Data'!C$136)*100)&lt;0,0,('Raw Data'!C128)/('Raw Data'!C$136)*100)</f>
        <v>99.372993265630797</v>
      </c>
      <c r="H128" s="3">
        <f t="shared" si="4"/>
        <v>0.23427137832737799</v>
      </c>
      <c r="I128" s="6">
        <f t="shared" si="5"/>
        <v>4.0368898639882467E-2</v>
      </c>
      <c r="J128" s="109">
        <f>'Raw Data'!F128/I128</f>
        <v>5.8032640527856526E-2</v>
      </c>
      <c r="K128" s="36">
        <f t="shared" si="6"/>
        <v>66.61230832800257</v>
      </c>
      <c r="L128" s="3">
        <f>A128*Table!$AC$9/$AC$16</f>
        <v>5519.7967042815644</v>
      </c>
      <c r="M128" s="3">
        <f>A128*Table!$AD$9/$AC$16</f>
        <v>1892.5017271822505</v>
      </c>
      <c r="N128" s="3">
        <f>ABS(A128*Table!$AE$9/$AC$16)</f>
        <v>2390.1420848167277</v>
      </c>
      <c r="O128" s="3">
        <f>($L128*(Table!$AC$10/Table!$AC$9)/(Table!$AC$12-Table!$AC$14))</f>
        <v>11839.975770659728</v>
      </c>
      <c r="P128" s="3">
        <f>$N128*(Table!$AE$10/Table!$AE$9)/(Table!$AC$12-Table!$AC$13)</f>
        <v>19623.498233306462</v>
      </c>
      <c r="Q128" s="3">
        <f>'Raw Data'!C128</f>
        <v>1.2655763232950121</v>
      </c>
      <c r="R128" s="3">
        <f>'Raw Data'!C128/'Raw Data'!I$23*100</f>
        <v>20.308103557351849</v>
      </c>
      <c r="S128" s="12">
        <f t="shared" si="7"/>
        <v>7.6589901603426283E-2</v>
      </c>
      <c r="T128" s="12">
        <f t="shared" si="8"/>
        <v>5.8949962244980725E-8</v>
      </c>
      <c r="U128" s="144">
        <f t="shared" si="9"/>
        <v>6.9318414612419489E-4</v>
      </c>
      <c r="V128" s="144">
        <f t="shared" si="10"/>
        <v>1.8148799986709289E-3</v>
      </c>
      <c r="W128" s="144">
        <f t="shared" si="11"/>
        <v>1.3308407787740958E-7</v>
      </c>
      <c r="X128" s="147">
        <f t="shared" si="12"/>
        <v>4.8582372901140776</v>
      </c>
      <c r="Z128" s="104"/>
      <c r="AS128" s="124"/>
      <c r="AT128" s="124"/>
    </row>
    <row r="129" spans="1:46" x14ac:dyDescent="0.2">
      <c r="A129" s="3">
        <f>'Raw Data'!A129</f>
        <v>31996.814453125</v>
      </c>
      <c r="B129" s="104">
        <f>'Raw Data'!E129</f>
        <v>0.99961058427887384</v>
      </c>
      <c r="C129" s="104">
        <f t="shared" si="1"/>
        <v>3.8941572112616285E-4</v>
      </c>
      <c r="D129" s="117">
        <f t="shared" si="2"/>
        <v>5.8806516225659022E-3</v>
      </c>
      <c r="E129" s="109">
        <f>(2*Table!$AC$16*0.147)/A129</f>
        <v>3.4137859974891021E-3</v>
      </c>
      <c r="F129" s="109">
        <f t="shared" si="3"/>
        <v>6.8275719949782042E-3</v>
      </c>
      <c r="G129" s="3">
        <f>IF((('Raw Data'!C129)/('Raw Data'!C$136)*100)&lt;0,0,('Raw Data'!C129)/('Raw Data'!C$136)*100)</f>
        <v>99.96105842788738</v>
      </c>
      <c r="H129" s="3">
        <f t="shared" si="4"/>
        <v>0.58806516225658356</v>
      </c>
      <c r="I129" s="6">
        <f t="shared" si="5"/>
        <v>3.8285994900026932E-2</v>
      </c>
      <c r="J129" s="109">
        <f>'Raw Data'!F129/I129</f>
        <v>0.15359798375154057</v>
      </c>
      <c r="K129" s="36">
        <f t="shared" si="6"/>
        <v>72.751253149661395</v>
      </c>
      <c r="L129" s="3">
        <f>A129*Table!$AC$9/$AC$16</f>
        <v>6028.4973970650008</v>
      </c>
      <c r="M129" s="3">
        <f>A129*Table!$AD$9/$AC$16</f>
        <v>2066.9133932794289</v>
      </c>
      <c r="N129" s="3">
        <f>ABS(A129*Table!$AE$9/$AC$16)</f>
        <v>2610.4159462533271</v>
      </c>
      <c r="O129" s="3">
        <f>($L129*(Table!$AC$10/Table!$AC$9)/(Table!$AC$12-Table!$AC$14))</f>
        <v>12931.139847844275</v>
      </c>
      <c r="P129" s="3">
        <f>$N129*(Table!$AE$10/Table!$AE$9)/(Table!$AC$12-Table!$AC$13)</f>
        <v>21431.986422441107</v>
      </c>
      <c r="Q129" s="3">
        <f>'Raw Data'!C129</f>
        <v>1.273065695622936</v>
      </c>
      <c r="R129" s="3">
        <f>'Raw Data'!C129/'Raw Data'!I$23*100</f>
        <v>20.428281966204391</v>
      </c>
      <c r="S129" s="12">
        <f t="shared" si="7"/>
        <v>0.19225503872989205</v>
      </c>
      <c r="T129" s="12">
        <f t="shared" si="8"/>
        <v>1.3023159217695479E-9</v>
      </c>
      <c r="U129" s="144">
        <f t="shared" si="9"/>
        <v>6.3844736781943127E-4</v>
      </c>
      <c r="V129" s="144">
        <f t="shared" si="10"/>
        <v>1.5792083845467689E-3</v>
      </c>
      <c r="W129" s="144">
        <f t="shared" si="11"/>
        <v>2.80065961672037E-7</v>
      </c>
      <c r="X129" s="147">
        <f t="shared" si="12"/>
        <v>4.8582375701800391</v>
      </c>
      <c r="Z129" s="104"/>
      <c r="AS129" s="124"/>
      <c r="AT129" s="124"/>
    </row>
    <row r="130" spans="1:46" x14ac:dyDescent="0.2">
      <c r="A130" s="3">
        <f>'Raw Data'!A130</f>
        <v>34996.8203125</v>
      </c>
      <c r="B130" s="104">
        <f>'Raw Data'!E130</f>
        <v>0.99961058427887384</v>
      </c>
      <c r="C130" s="104">
        <f t="shared" si="1"/>
        <v>3.8941572112616285E-4</v>
      </c>
      <c r="D130" s="117">
        <f t="shared" si="2"/>
        <v>0</v>
      </c>
      <c r="E130" s="109">
        <f>(2*Table!$AC$16*0.147)/A130</f>
        <v>3.12114861204464E-3</v>
      </c>
      <c r="F130" s="109">
        <f t="shared" si="3"/>
        <v>6.2422972240892801E-3</v>
      </c>
      <c r="G130" s="3">
        <f>IF((('Raw Data'!C130)/('Raw Data'!C$136)*100)&lt;0,0,('Raw Data'!C130)/('Raw Data'!C$136)*100)</f>
        <v>99.96105842788738</v>
      </c>
      <c r="H130" s="3">
        <f t="shared" si="4"/>
        <v>0</v>
      </c>
      <c r="I130" s="6">
        <f t="shared" si="5"/>
        <v>3.8921844806624417E-2</v>
      </c>
      <c r="J130" s="109">
        <f>'Raw Data'!F130/I130</f>
        <v>0</v>
      </c>
      <c r="K130" s="36">
        <f t="shared" si="6"/>
        <v>79.572375484998815</v>
      </c>
      <c r="L130" s="3">
        <f>A130*Table!$AC$9/$AC$16</f>
        <v>6593.7263994995101</v>
      </c>
      <c r="M130" s="3">
        <f>A130*Table!$AD$9/$AC$16</f>
        <v>2260.7061941141178</v>
      </c>
      <c r="N130" s="3">
        <f>ABS(A130*Table!$AE$9/$AC$16)</f>
        <v>2855.167283785338</v>
      </c>
      <c r="O130" s="3">
        <f>($L130*(Table!$AC$10/Table!$AC$9)/(Table!$AC$12-Table!$AC$14))</f>
        <v>14143.557270483721</v>
      </c>
      <c r="P130" s="3">
        <f>$N130*(Table!$AE$10/Table!$AE$9)/(Table!$AC$12-Table!$AC$13)</f>
        <v>23441.439111538071</v>
      </c>
      <c r="Q130" s="3">
        <f>'Raw Data'!C130</f>
        <v>1.273065695622936</v>
      </c>
      <c r="R130" s="3">
        <f>'Raw Data'!C130/'Raw Data'!I$23*100</f>
        <v>20.428281966204391</v>
      </c>
      <c r="S130" s="12">
        <f t="shared" si="7"/>
        <v>0</v>
      </c>
      <c r="T130" s="12">
        <f t="shared" si="8"/>
        <v>1.3023159217695479E-9</v>
      </c>
      <c r="U130" s="144">
        <f t="shared" si="9"/>
        <v>5.8371822879314307E-4</v>
      </c>
      <c r="V130" s="144">
        <f t="shared" si="10"/>
        <v>1.3571335958117393E-3</v>
      </c>
      <c r="W130" s="144">
        <f t="shared" si="11"/>
        <v>0</v>
      </c>
      <c r="X130" s="147">
        <f t="shared" si="12"/>
        <v>4.8582375701800391</v>
      </c>
      <c r="Z130" s="104"/>
      <c r="AS130" s="124"/>
      <c r="AT130" s="124"/>
    </row>
    <row r="131" spans="1:46" x14ac:dyDescent="0.2">
      <c r="A131" s="3">
        <f>'Raw Data'!A131</f>
        <v>38297.98046875</v>
      </c>
      <c r="B131" s="104">
        <f>'Raw Data'!E131</f>
        <v>0.99961058427887384</v>
      </c>
      <c r="C131" s="104">
        <f t="shared" si="1"/>
        <v>3.8941572112616285E-4</v>
      </c>
      <c r="D131" s="117">
        <f t="shared" si="2"/>
        <v>0</v>
      </c>
      <c r="E131" s="109">
        <f>(2*Table!$AC$16*0.147)/A131</f>
        <v>2.8521158506899253E-3</v>
      </c>
      <c r="F131" s="109">
        <f t="shared" si="3"/>
        <v>5.7042317013798506E-3</v>
      </c>
      <c r="G131" s="3">
        <f>IF((('Raw Data'!C131)/('Raw Data'!C$136)*100)&lt;0,0,('Raw Data'!C131)/('Raw Data'!C$136)*100)</f>
        <v>99.96105842788738</v>
      </c>
      <c r="H131" s="3">
        <f t="shared" si="4"/>
        <v>0</v>
      </c>
      <c r="I131" s="6">
        <f t="shared" si="5"/>
        <v>3.9147285651675023E-2</v>
      </c>
      <c r="J131" s="109">
        <f>'Raw Data'!F131/I131</f>
        <v>0</v>
      </c>
      <c r="K131" s="36">
        <f t="shared" si="6"/>
        <v>87.078233249894637</v>
      </c>
      <c r="L131" s="3">
        <f>A131*Table!$AC$9/$AC$16</f>
        <v>7215.6956720470198</v>
      </c>
      <c r="M131" s="3">
        <f>A131*Table!$AD$9/$AC$16</f>
        <v>2473.9528018446927</v>
      </c>
      <c r="N131" s="3">
        <f>ABS(A131*Table!$AE$9/$AC$16)</f>
        <v>3124.4878789850736</v>
      </c>
      <c r="O131" s="3">
        <f>($L131*(Table!$AC$10/Table!$AC$9)/(Table!$AC$12-Table!$AC$14))</f>
        <v>15477.682694223553</v>
      </c>
      <c r="P131" s="3">
        <f>$N131*(Table!$AE$10/Table!$AE$9)/(Table!$AC$12-Table!$AC$13)</f>
        <v>25652.609843884016</v>
      </c>
      <c r="Q131" s="3">
        <f>'Raw Data'!C131</f>
        <v>1.273065695622936</v>
      </c>
      <c r="R131" s="3">
        <f>'Raw Data'!C131/'Raw Data'!I$23*100</f>
        <v>20.428281966204391</v>
      </c>
      <c r="S131" s="12">
        <f t="shared" si="7"/>
        <v>0</v>
      </c>
      <c r="T131" s="12">
        <f t="shared" si="8"/>
        <v>1.3023159217695479E-9</v>
      </c>
      <c r="U131" s="144">
        <f t="shared" si="9"/>
        <v>5.334036342431491E-4</v>
      </c>
      <c r="V131" s="144">
        <f t="shared" si="10"/>
        <v>1.1652645690861953E-3</v>
      </c>
      <c r="W131" s="144">
        <f t="shared" si="11"/>
        <v>0</v>
      </c>
      <c r="X131" s="147">
        <f t="shared" si="12"/>
        <v>4.8582375701800391</v>
      </c>
      <c r="Z131" s="104"/>
      <c r="AS131" s="124"/>
      <c r="AT131" s="124"/>
    </row>
    <row r="132" spans="1:46" x14ac:dyDescent="0.2">
      <c r="A132" s="3">
        <f>'Raw Data'!A132</f>
        <v>41893.5078125</v>
      </c>
      <c r="B132" s="104">
        <f>'Raw Data'!E132</f>
        <v>0.99961058427887384</v>
      </c>
      <c r="C132" s="104">
        <f t="shared" si="1"/>
        <v>3.8941572112616285E-4</v>
      </c>
      <c r="D132" s="117">
        <f t="shared" si="2"/>
        <v>0</v>
      </c>
      <c r="E132" s="109">
        <f>(2*Table!$AC$16*0.147)/A132</f>
        <v>2.6073318480087601E-3</v>
      </c>
      <c r="F132" s="109">
        <f t="shared" si="3"/>
        <v>5.2146636960175201E-3</v>
      </c>
      <c r="G132" s="3">
        <f>IF((('Raw Data'!C132)/('Raw Data'!C$136)*100)&lt;0,0,('Raw Data'!C132)/('Raw Data'!C$136)*100)</f>
        <v>99.96105842788738</v>
      </c>
      <c r="H132" s="3">
        <f t="shared" si="4"/>
        <v>0</v>
      </c>
      <c r="I132" s="6">
        <f t="shared" si="5"/>
        <v>3.8970852745445761E-2</v>
      </c>
      <c r="J132" s="109">
        <f>'Raw Data'!F132/I132</f>
        <v>0</v>
      </c>
      <c r="K132" s="36">
        <f t="shared" si="6"/>
        <v>95.25339457337256</v>
      </c>
      <c r="L132" s="3">
        <f>A132*Table!$AC$9/$AC$16</f>
        <v>7893.1264601846169</v>
      </c>
      <c r="M132" s="3">
        <f>A132*Table!$AD$9/$AC$16</f>
        <v>2706.2147863490113</v>
      </c>
      <c r="N132" s="3">
        <f>ABS(A132*Table!$AE$9/$AC$16)</f>
        <v>3417.8240149015096</v>
      </c>
      <c r="O132" s="3">
        <f>($L132*(Table!$AC$10/Table!$AC$9)/(Table!$AC$12-Table!$AC$14))</f>
        <v>16930.773187869196</v>
      </c>
      <c r="P132" s="3">
        <f>$N132*(Table!$AE$10/Table!$AE$9)/(Table!$AC$12-Table!$AC$13)</f>
        <v>28060.952503296463</v>
      </c>
      <c r="Q132" s="3">
        <f>'Raw Data'!C132</f>
        <v>1.273065695622936</v>
      </c>
      <c r="R132" s="3">
        <f>'Raw Data'!C132/'Raw Data'!I$23*100</f>
        <v>20.428281966204391</v>
      </c>
      <c r="S132" s="12">
        <f t="shared" si="7"/>
        <v>0</v>
      </c>
      <c r="T132" s="12">
        <f t="shared" si="8"/>
        <v>1.3023159217695479E-9</v>
      </c>
      <c r="U132" s="144">
        <f t="shared" si="9"/>
        <v>4.8762405042886121E-4</v>
      </c>
      <c r="V132" s="144">
        <f t="shared" si="10"/>
        <v>1.0012091951839416E-3</v>
      </c>
      <c r="W132" s="144">
        <f t="shared" si="11"/>
        <v>0</v>
      </c>
      <c r="X132" s="147">
        <f t="shared" si="12"/>
        <v>4.8582375701800391</v>
      </c>
      <c r="Z132" s="104"/>
      <c r="AS132" s="124"/>
      <c r="AT132" s="124"/>
    </row>
    <row r="133" spans="1:46" x14ac:dyDescent="0.2">
      <c r="A133" s="3">
        <f>'Raw Data'!A133</f>
        <v>45791.8828125</v>
      </c>
      <c r="B133" s="104">
        <f>'Raw Data'!E133</f>
        <v>0.99961058427887384</v>
      </c>
      <c r="C133" s="104">
        <f t="shared" si="1"/>
        <v>3.8941572112616285E-4</v>
      </c>
      <c r="D133" s="117">
        <f t="shared" si="2"/>
        <v>0</v>
      </c>
      <c r="E133" s="109">
        <f>(2*Table!$AC$16*0.147)/A133</f>
        <v>2.3853633097287281E-3</v>
      </c>
      <c r="F133" s="109">
        <f t="shared" si="3"/>
        <v>4.7707266194574561E-3</v>
      </c>
      <c r="G133" s="3">
        <f>IF((('Raw Data'!C133)/('Raw Data'!C$136)*100)&lt;0,0,('Raw Data'!C133)/('Raw Data'!C$136)*100)</f>
        <v>99.96105842788738</v>
      </c>
      <c r="H133" s="3">
        <f t="shared" si="4"/>
        <v>0</v>
      </c>
      <c r="I133" s="6">
        <f t="shared" si="5"/>
        <v>3.8641774587008459E-2</v>
      </c>
      <c r="J133" s="109">
        <f>'Raw Data'!F133/I133</f>
        <v>0</v>
      </c>
      <c r="K133" s="36">
        <f t="shared" si="6"/>
        <v>104.11714152270712</v>
      </c>
      <c r="L133" s="3">
        <f>A133*Table!$AC$9/$AC$16</f>
        <v>8627.6165630888445</v>
      </c>
      <c r="M133" s="3">
        <f>A133*Table!$AD$9/$AC$16</f>
        <v>2958.0399644876038</v>
      </c>
      <c r="N133" s="3">
        <f>ABS(A133*Table!$AE$9/$AC$16)</f>
        <v>3735.8675588731639</v>
      </c>
      <c r="O133" s="3">
        <f>($L133*(Table!$AC$10/Table!$AC$9)/(Table!$AC$12-Table!$AC$14))</f>
        <v>18506.256034081609</v>
      </c>
      <c r="P133" s="3">
        <f>$N133*(Table!$AE$10/Table!$AE$9)/(Table!$AC$12-Table!$AC$13)</f>
        <v>30672.147445592473</v>
      </c>
      <c r="Q133" s="3">
        <f>'Raw Data'!C133</f>
        <v>1.273065695622936</v>
      </c>
      <c r="R133" s="3">
        <f>'Raw Data'!C133/'Raw Data'!I$23*100</f>
        <v>20.428281966204391</v>
      </c>
      <c r="S133" s="12">
        <f t="shared" si="7"/>
        <v>0</v>
      </c>
      <c r="T133" s="12">
        <f t="shared" si="8"/>
        <v>1.3023159217695479E-9</v>
      </c>
      <c r="U133" s="144">
        <f t="shared" si="9"/>
        <v>4.4611142218917453E-4</v>
      </c>
      <c r="V133" s="144">
        <f t="shared" si="10"/>
        <v>8.6135382916637188E-4</v>
      </c>
      <c r="W133" s="144">
        <f t="shared" si="11"/>
        <v>0</v>
      </c>
      <c r="X133" s="147">
        <f t="shared" si="12"/>
        <v>4.8582375701800391</v>
      </c>
      <c r="Z133" s="104"/>
      <c r="AS133" s="124"/>
      <c r="AT133" s="124"/>
    </row>
    <row r="134" spans="1:46" x14ac:dyDescent="0.2">
      <c r="A134" s="3">
        <f>'Raw Data'!A134</f>
        <v>50085.94921875</v>
      </c>
      <c r="B134" s="104">
        <f>'Raw Data'!E134</f>
        <v>0.99961058427887384</v>
      </c>
      <c r="C134" s="104">
        <f t="shared" si="1"/>
        <v>3.8941572112616285E-4</v>
      </c>
      <c r="D134" s="117">
        <f t="shared" si="2"/>
        <v>0</v>
      </c>
      <c r="E134" s="109">
        <f>(2*Table!$AC$16*0.147)/A134</f>
        <v>2.1808566843222366E-3</v>
      </c>
      <c r="F134" s="109">
        <f t="shared" si="3"/>
        <v>4.3617133686444732E-3</v>
      </c>
      <c r="G134" s="3">
        <f>IF((('Raw Data'!C134)/('Raw Data'!C$136)*100)&lt;0,0,('Raw Data'!C134)/('Raw Data'!C$136)*100)</f>
        <v>99.96105842788738</v>
      </c>
      <c r="H134" s="3">
        <f t="shared" si="4"/>
        <v>0</v>
      </c>
      <c r="I134" s="6">
        <f t="shared" si="5"/>
        <v>3.8927408185034373E-2</v>
      </c>
      <c r="J134" s="109">
        <f>'Raw Data'!F134/I134</f>
        <v>0</v>
      </c>
      <c r="K134" s="36">
        <f t="shared" si="6"/>
        <v>113.8805732112026</v>
      </c>
      <c r="L134" s="3">
        <f>A134*Table!$AC$9/$AC$16</f>
        <v>9436.6586066593445</v>
      </c>
      <c r="M134" s="3">
        <f>A134*Table!$AD$9/$AC$16</f>
        <v>3235.4258079974898</v>
      </c>
      <c r="N134" s="3">
        <f>ABS(A134*Table!$AE$9/$AC$16)</f>
        <v>4086.193040104029</v>
      </c>
      <c r="O134" s="3">
        <f>($L134*(Table!$AC$10/Table!$AC$9)/(Table!$AC$12-Table!$AC$14))</f>
        <v>20241.652952937249</v>
      </c>
      <c r="P134" s="3">
        <f>$N134*(Table!$AE$10/Table!$AE$9)/(Table!$AC$12-Table!$AC$13)</f>
        <v>33548.382923678393</v>
      </c>
      <c r="Q134" s="3">
        <f>'Raw Data'!C134</f>
        <v>1.273065695622936</v>
      </c>
      <c r="R134" s="3">
        <f>'Raw Data'!C134/'Raw Data'!I$23*100</f>
        <v>20.428281966204391</v>
      </c>
      <c r="S134" s="12">
        <f t="shared" si="7"/>
        <v>0</v>
      </c>
      <c r="T134" s="12">
        <f t="shared" si="8"/>
        <v>1.3023159217695479E-9</v>
      </c>
      <c r="U134" s="144">
        <f t="shared" si="9"/>
        <v>4.0786452657578728E-4</v>
      </c>
      <c r="V134" s="144">
        <f t="shared" si="10"/>
        <v>7.4021067068641389E-4</v>
      </c>
      <c r="W134" s="144">
        <f t="shared" si="11"/>
        <v>0</v>
      </c>
      <c r="X134" s="147">
        <f t="shared" si="12"/>
        <v>4.8582375701800391</v>
      </c>
      <c r="Z134" s="104"/>
      <c r="AS134" s="124"/>
      <c r="AT134" s="124"/>
    </row>
    <row r="135" spans="1:46" x14ac:dyDescent="0.2">
      <c r="A135" s="3">
        <f>'Raw Data'!A135</f>
        <v>54781.4296875</v>
      </c>
      <c r="B135" s="104">
        <f>'Raw Data'!E135</f>
        <v>1</v>
      </c>
      <c r="C135" s="104">
        <f t="shared" si="1"/>
        <v>0</v>
      </c>
      <c r="D135" s="117">
        <f t="shared" si="2"/>
        <v>3.8941572112616285E-4</v>
      </c>
      <c r="E135" s="109">
        <f>(2*Table!$AC$16*0.147)/A135</f>
        <v>1.9939289238604732E-3</v>
      </c>
      <c r="F135" s="109">
        <f t="shared" si="3"/>
        <v>3.9878578477209464E-3</v>
      </c>
      <c r="G135" s="3">
        <f>IF((('Raw Data'!C135)/('Raw Data'!C$136)*100)&lt;0,0,('Raw Data'!C135)/('Raw Data'!C$136)*100)</f>
        <v>100</v>
      </c>
      <c r="H135" s="3">
        <f t="shared" si="4"/>
        <v>3.8941572112619838E-2</v>
      </c>
      <c r="I135" s="6">
        <f t="shared" si="5"/>
        <v>3.8917453448119144E-2</v>
      </c>
      <c r="J135" s="109">
        <f>'Raw Data'!F135/I135</f>
        <v>1.000619739020933E-2</v>
      </c>
      <c r="K135" s="36">
        <f t="shared" si="6"/>
        <v>124.55670125956708</v>
      </c>
      <c r="L135" s="3">
        <f>A135*Table!$AC$9/$AC$16</f>
        <v>10321.330792551411</v>
      </c>
      <c r="M135" s="3">
        <f>A135*Table!$AD$9/$AC$16</f>
        <v>3538.7419860176265</v>
      </c>
      <c r="N135" s="3">
        <f>ABS(A135*Table!$AE$9/$AC$16)</f>
        <v>4469.2673336060479</v>
      </c>
      <c r="O135" s="3">
        <f>($L135*(Table!$AC$10/Table!$AC$9)/(Table!$AC$12-Table!$AC$14))</f>
        <v>22139.276689299466</v>
      </c>
      <c r="P135" s="3">
        <f>$N135*(Table!$AE$10/Table!$AE$9)/(Table!$AC$12-Table!$AC$13)</f>
        <v>36693.492065731087</v>
      </c>
      <c r="Q135" s="3">
        <f>'Raw Data'!C135</f>
        <v>1.2735616405475885</v>
      </c>
      <c r="R135" s="3">
        <f>'Raw Data'!C135/'Raw Data'!I$23*100</f>
        <v>20.436240159403173</v>
      </c>
      <c r="S135" s="12">
        <f t="shared" si="7"/>
        <v>1.273109501332312E-2</v>
      </c>
      <c r="T135" s="12">
        <f t="shared" si="8"/>
        <v>0</v>
      </c>
      <c r="U135" s="144">
        <f t="shared" si="9"/>
        <v>3.7305050773558588E-4</v>
      </c>
      <c r="V135" s="144">
        <f t="shared" si="10"/>
        <v>6.365491860909812E-4</v>
      </c>
      <c r="W135" s="144">
        <f t="shared" si="11"/>
        <v>6.3269604383614273E-9</v>
      </c>
      <c r="X135" s="147">
        <f t="shared" si="12"/>
        <v>4.8582375765069994</v>
      </c>
      <c r="AS135" s="124"/>
      <c r="AT135" s="124"/>
    </row>
    <row r="136" spans="1:46" x14ac:dyDescent="0.2">
      <c r="A136" s="3">
        <f>'Raw Data'!A136</f>
        <v>59481.2109375</v>
      </c>
      <c r="B136" s="104">
        <f>'Raw Data'!E136</f>
        <v>1</v>
      </c>
      <c r="C136" s="104">
        <f t="shared" si="1"/>
        <v>0</v>
      </c>
      <c r="D136" s="117">
        <f t="shared" si="2"/>
        <v>0</v>
      </c>
      <c r="E136" s="109">
        <f>(2*Table!$AC$16*0.147)/A136</f>
        <v>1.8363828749066488E-3</v>
      </c>
      <c r="F136" s="109">
        <f t="shared" si="3"/>
        <v>3.6727657498132975E-3</v>
      </c>
      <c r="G136" s="3">
        <f>IF((('Raw Data'!C136)/('Raw Data'!C$136)*100)&lt;0,0,('Raw Data'!C136)/('Raw Data'!C$136)*100)</f>
        <v>100</v>
      </c>
      <c r="H136" s="3">
        <f t="shared" si="4"/>
        <v>0</v>
      </c>
      <c r="I136" s="6">
        <f t="shared" si="5"/>
        <v>3.5746439148669928E-2</v>
      </c>
      <c r="J136" s="109">
        <f>'Raw Data'!F136/I136</f>
        <v>0</v>
      </c>
      <c r="K136" s="36">
        <f t="shared" si="6"/>
        <v>135.24260800718048</v>
      </c>
      <c r="L136" s="3">
        <f>A136*Table!$AC$9/$AC$16</f>
        <v>11206.813285626053</v>
      </c>
      <c r="M136" s="3">
        <f>A136*Table!$AD$9/$AC$16</f>
        <v>3842.3359836432182</v>
      </c>
      <c r="N136" s="3">
        <f>ABS(A136*Table!$AE$9/$AC$16)</f>
        <v>4852.6925004105578</v>
      </c>
      <c r="O136" s="3">
        <f>($L136*(Table!$AC$10/Table!$AC$9)/(Table!$AC$12-Table!$AC$14))</f>
        <v>24038.638536306422</v>
      </c>
      <c r="P136" s="3">
        <f>$N136*(Table!$AE$10/Table!$AE$9)/(Table!$AC$12-Table!$AC$13)</f>
        <v>39841.481940973375</v>
      </c>
      <c r="Q136" s="3">
        <f>'Raw Data'!C136</f>
        <v>1.2735616405475885</v>
      </c>
      <c r="R136" s="3">
        <f>'Raw Data'!C136/'Raw Data'!I$23*100</f>
        <v>20.436240159403173</v>
      </c>
      <c r="S136" s="12">
        <f t="shared" si="7"/>
        <v>0</v>
      </c>
      <c r="T136" s="12">
        <f t="shared" si="8"/>
        <v>0</v>
      </c>
      <c r="U136" s="144">
        <f t="shared" si="9"/>
        <v>3.4357471607087141E-4</v>
      </c>
      <c r="V136" s="144">
        <f t="shared" si="10"/>
        <v>5.5384053557658178E-4</v>
      </c>
      <c r="W136" s="144">
        <f t="shared" si="11"/>
        <v>0</v>
      </c>
      <c r="X136" s="147">
        <f t="shared" si="12"/>
        <v>4.8582375765069994</v>
      </c>
      <c r="AS136" s="124"/>
      <c r="AT136" s="124"/>
    </row>
    <row r="137" spans="1:46" x14ac:dyDescent="0.2">
      <c r="A137" s="3"/>
      <c r="B137" s="104"/>
      <c r="C137" s="104"/>
      <c r="D137" s="126"/>
      <c r="E137" s="126"/>
      <c r="F137" s="126"/>
      <c r="G137" s="126"/>
      <c r="H137" s="126"/>
      <c r="I137" s="126"/>
      <c r="J137" s="109"/>
      <c r="K137" s="22"/>
      <c r="L137" s="3"/>
      <c r="M137" s="3"/>
      <c r="N137" s="3"/>
      <c r="O137" s="3"/>
      <c r="P137" s="3"/>
      <c r="Q137" s="3"/>
      <c r="AS137" s="124"/>
      <c r="AT137" s="124"/>
    </row>
    <row r="138" spans="1:46" x14ac:dyDescent="0.2">
      <c r="A138" s="3"/>
      <c r="B138" s="104"/>
      <c r="C138" s="104"/>
      <c r="D138" s="126"/>
      <c r="E138" s="126"/>
      <c r="F138" s="126"/>
      <c r="G138" s="126"/>
      <c r="H138" s="126"/>
      <c r="I138" s="126"/>
      <c r="J138" s="109"/>
      <c r="K138" s="22"/>
      <c r="L138" s="3"/>
      <c r="M138" s="3"/>
      <c r="N138" s="3"/>
      <c r="O138" s="3"/>
      <c r="P138" s="3"/>
      <c r="Q138" s="3"/>
      <c r="AS138" s="124"/>
      <c r="AT138" s="124"/>
    </row>
    <row r="139" spans="1:46" x14ac:dyDescent="0.2">
      <c r="A139" s="3"/>
      <c r="B139" s="104"/>
      <c r="C139" s="104"/>
      <c r="D139" s="126"/>
      <c r="E139" s="126"/>
      <c r="F139" s="126"/>
      <c r="G139" s="126"/>
      <c r="H139" s="126"/>
      <c r="I139" s="126"/>
      <c r="J139" s="109"/>
      <c r="K139" s="22"/>
      <c r="L139" s="3"/>
      <c r="M139" s="3"/>
      <c r="N139" s="3"/>
      <c r="O139" s="3"/>
      <c r="P139" s="3"/>
      <c r="Q139" s="3"/>
      <c r="AS139" s="124"/>
      <c r="AT139" s="124"/>
    </row>
    <row r="140" spans="1:46" x14ac:dyDescent="0.2">
      <c r="A140" s="3"/>
      <c r="B140" s="104"/>
      <c r="C140" s="104"/>
      <c r="D140" s="126"/>
      <c r="E140" s="126"/>
      <c r="F140" s="126"/>
      <c r="G140" s="126"/>
      <c r="H140" s="126"/>
      <c r="I140" s="126"/>
      <c r="J140" s="109"/>
      <c r="K140" s="22"/>
      <c r="L140" s="3"/>
      <c r="M140" s="3"/>
      <c r="N140" s="3"/>
      <c r="O140" s="3"/>
      <c r="P140" s="3"/>
      <c r="Q140" s="3"/>
      <c r="AS140" s="124"/>
      <c r="AT140" s="124"/>
    </row>
    <row r="141" spans="1:46" x14ac:dyDescent="0.2">
      <c r="A141" s="3"/>
      <c r="B141" s="104"/>
      <c r="C141" s="104"/>
      <c r="D141" s="126"/>
      <c r="E141" s="126"/>
      <c r="F141" s="126"/>
      <c r="G141" s="126"/>
      <c r="H141" s="126"/>
      <c r="I141" s="126"/>
      <c r="J141" s="109"/>
      <c r="K141" s="22"/>
      <c r="L141" s="3"/>
      <c r="M141" s="3"/>
      <c r="N141" s="3"/>
      <c r="O141" s="3"/>
      <c r="P141" s="3"/>
      <c r="Q141" s="3"/>
      <c r="AS141" s="124"/>
      <c r="AT141" s="124"/>
    </row>
    <row r="142" spans="1:46" x14ac:dyDescent="0.2">
      <c r="A142" s="3"/>
      <c r="B142" s="104"/>
      <c r="C142" s="104"/>
      <c r="D142" s="126"/>
      <c r="E142" s="126"/>
      <c r="F142" s="126"/>
      <c r="G142" s="126"/>
      <c r="H142" s="126"/>
      <c r="I142" s="126"/>
      <c r="J142" s="109"/>
      <c r="K142" s="22"/>
      <c r="L142" s="3"/>
      <c r="M142" s="3"/>
      <c r="N142" s="3"/>
      <c r="O142" s="3"/>
      <c r="P142" s="3"/>
      <c r="Q142" s="3"/>
      <c r="AS142" s="124"/>
      <c r="AT142" s="124"/>
    </row>
    <row r="143" spans="1:46" x14ac:dyDescent="0.2">
      <c r="J143" s="109"/>
      <c r="AS143" s="124"/>
      <c r="AT143" s="124"/>
    </row>
    <row r="144" spans="1:46" x14ac:dyDescent="0.2">
      <c r="J144" s="109"/>
      <c r="AS144" s="124"/>
      <c r="AT144" s="124"/>
    </row>
    <row r="145" spans="10:46" x14ac:dyDescent="0.2">
      <c r="J145" s="109"/>
      <c r="AS145" s="124"/>
      <c r="AT145" s="124"/>
    </row>
    <row r="146" spans="10:46" x14ac:dyDescent="0.2">
      <c r="J146" s="109"/>
      <c r="AS146" s="124"/>
      <c r="AT146" s="124"/>
    </row>
    <row r="147" spans="10:46" x14ac:dyDescent="0.2">
      <c r="J147" s="109"/>
      <c r="AS147" s="124"/>
      <c r="AT147" s="124"/>
    </row>
    <row r="148" spans="10:46" x14ac:dyDescent="0.2">
      <c r="J148" s="109"/>
      <c r="AS148" s="124"/>
      <c r="AT148" s="124"/>
    </row>
    <row r="149" spans="10:46" x14ac:dyDescent="0.2">
      <c r="J149" s="109"/>
      <c r="AS149" s="124"/>
      <c r="AT149" s="124"/>
    </row>
    <row r="150" spans="10:46" x14ac:dyDescent="0.2">
      <c r="J150" s="109"/>
      <c r="AS150" s="124"/>
      <c r="AT150" s="124"/>
    </row>
    <row r="151" spans="10:46" x14ac:dyDescent="0.2">
      <c r="J151" s="109"/>
      <c r="AS151" s="124"/>
      <c r="AT151" s="124"/>
    </row>
    <row r="152" spans="10:46" x14ac:dyDescent="0.2">
      <c r="J152" s="109"/>
      <c r="AS152" s="124"/>
      <c r="AT152" s="124"/>
    </row>
    <row r="153" spans="10:46" x14ac:dyDescent="0.2">
      <c r="J153" s="109"/>
      <c r="AS153" s="124"/>
      <c r="AT153" s="124"/>
    </row>
    <row r="154" spans="10:46" x14ac:dyDescent="0.2">
      <c r="J154" s="109"/>
      <c r="AS154" s="124"/>
      <c r="AT154" s="124"/>
    </row>
    <row r="155" spans="10:46" x14ac:dyDescent="0.2">
      <c r="J155" s="109"/>
      <c r="AS155" s="124"/>
      <c r="AT155" s="124"/>
    </row>
    <row r="156" spans="10:46" x14ac:dyDescent="0.2">
      <c r="J156" s="109"/>
      <c r="AS156" s="124"/>
      <c r="AT156" s="124"/>
    </row>
    <row r="157" spans="10:46" x14ac:dyDescent="0.2">
      <c r="J157" s="109"/>
      <c r="AS157" s="124"/>
      <c r="AT157" s="124"/>
    </row>
    <row r="158" spans="10:46" x14ac:dyDescent="0.2">
      <c r="J158" s="109"/>
      <c r="AS158" s="124"/>
      <c r="AT158" s="124"/>
    </row>
    <row r="159" spans="10:46" x14ac:dyDescent="0.2">
      <c r="J159" s="109"/>
      <c r="AS159" s="124"/>
      <c r="AT159" s="124"/>
    </row>
    <row r="160" spans="10:46" x14ac:dyDescent="0.2">
      <c r="J160" s="109"/>
      <c r="AS160" s="124"/>
      <c r="AT160" s="124"/>
    </row>
    <row r="161" spans="10:46" x14ac:dyDescent="0.2">
      <c r="J161" s="109"/>
      <c r="AS161" s="124"/>
      <c r="AT161" s="124"/>
    </row>
    <row r="162" spans="10:46" x14ac:dyDescent="0.2">
      <c r="J162" s="109"/>
    </row>
    <row r="163" spans="10:46" x14ac:dyDescent="0.2">
      <c r="J163" s="109"/>
    </row>
    <row r="164" spans="10:46" x14ac:dyDescent="0.2">
      <c r="J164" s="109"/>
    </row>
    <row r="165" spans="10:46" x14ac:dyDescent="0.2">
      <c r="J165" s="109"/>
    </row>
    <row r="166" spans="10:46" x14ac:dyDescent="0.2">
      <c r="J166" s="109"/>
    </row>
    <row r="167" spans="10:46" x14ac:dyDescent="0.2">
      <c r="J167" s="109"/>
    </row>
    <row r="168" spans="10:46" x14ac:dyDescent="0.2">
      <c r="J168" s="109"/>
    </row>
    <row r="169" spans="10:46" x14ac:dyDescent="0.2">
      <c r="J169" s="109"/>
    </row>
    <row r="170" spans="10:46" x14ac:dyDescent="0.2">
      <c r="J170" s="109"/>
    </row>
    <row r="171" spans="10:46" x14ac:dyDescent="0.2">
      <c r="J171" s="109"/>
    </row>
    <row r="172" spans="10:46" x14ac:dyDescent="0.2">
      <c r="J172" s="109"/>
    </row>
    <row r="173" spans="10:46" x14ac:dyDescent="0.2">
      <c r="J173" s="109"/>
    </row>
    <row r="174" spans="10:46" x14ac:dyDescent="0.2">
      <c r="J174" s="109"/>
    </row>
    <row r="175" spans="10:46" x14ac:dyDescent="0.2">
      <c r="J175" s="109"/>
    </row>
    <row r="176" spans="10:46" x14ac:dyDescent="0.2">
      <c r="J176" s="109"/>
    </row>
    <row r="177" spans="10:10" x14ac:dyDescent="0.2">
      <c r="J177" s="109"/>
    </row>
    <row r="178" spans="10:10" x14ac:dyDescent="0.2">
      <c r="J178" s="109"/>
    </row>
    <row r="179" spans="10:10" x14ac:dyDescent="0.2">
      <c r="J179" s="109"/>
    </row>
    <row r="180" spans="10:10" x14ac:dyDescent="0.2">
      <c r="J180" s="109"/>
    </row>
    <row r="181" spans="10:10" x14ac:dyDescent="0.2">
      <c r="J181" s="109"/>
    </row>
    <row r="182" spans="10:10" x14ac:dyDescent="0.2">
      <c r="J182" s="109"/>
    </row>
    <row r="183" spans="10:10" x14ac:dyDescent="0.2">
      <c r="J183" s="109"/>
    </row>
    <row r="184" spans="10:10" x14ac:dyDescent="0.2">
      <c r="J184" s="109"/>
    </row>
    <row r="185" spans="10:10" x14ac:dyDescent="0.2">
      <c r="J185" s="109"/>
    </row>
    <row r="186" spans="10:10" x14ac:dyDescent="0.2">
      <c r="J186" s="109"/>
    </row>
    <row r="187" spans="10:10" x14ac:dyDescent="0.2">
      <c r="J187" s="109"/>
    </row>
    <row r="188" spans="10:10" x14ac:dyDescent="0.2">
      <c r="J188" s="109"/>
    </row>
    <row r="189" spans="10:10" x14ac:dyDescent="0.2">
      <c r="J189" s="109"/>
    </row>
    <row r="190" spans="10:10" x14ac:dyDescent="0.2">
      <c r="J190" s="109"/>
    </row>
  </sheetData>
  <mergeCells count="3">
    <mergeCell ref="AR4:AT4"/>
    <mergeCell ref="AN4:AP4"/>
    <mergeCell ref="A5:P5"/>
  </mergeCells>
  <printOptions horizontalCentered="1"/>
  <pageMargins left="0.5" right="0.5" top="0.1" bottom="0.25" header="0" footer="0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Data</vt:lpstr>
      <vt:lpstr>Compilation</vt:lpstr>
      <vt:lpstr>Compilation 2</vt:lpstr>
      <vt:lpstr>Table</vt:lpstr>
      <vt:lpstr>Compilation!Print_Area</vt:lpstr>
      <vt:lpstr>'Compilation 2'!Print_Area</vt:lpstr>
      <vt:lpstr>'Raw Data'!Print_Area</vt:lpstr>
      <vt:lpstr>Table!Print_Area</vt:lpstr>
      <vt:lpstr>'Raw Data'!Print_Titles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Kristi D</dc:creator>
  <cp:lastModifiedBy>Morris, Kristi D</cp:lastModifiedBy>
  <dcterms:created xsi:type="dcterms:W3CDTF">2016-03-31T19:39:09Z</dcterms:created>
  <dcterms:modified xsi:type="dcterms:W3CDTF">2016-04-04T20:18:07Z</dcterms:modified>
</cp:coreProperties>
</file>