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0" yWindow="60" windowWidth="12645" windowHeight="12510" tabRatio="835" activeTab="3"/>
  </bookViews>
  <sheets>
    <sheet name="Raw Data" sheetId="3" r:id="rId1"/>
    <sheet name="Compilation" sheetId="4" r:id="rId2"/>
    <sheet name="Compilation 2" sheetId="5" r:id="rId3"/>
    <sheet name="Table" sheetId="6" r:id="rId4"/>
  </sheets>
  <definedNames>
    <definedName name="_xlnm.Print_Area" localSheetId="1">Compilation!$A$1:$O$44</definedName>
    <definedName name="_xlnm.Print_Area" localSheetId="2">'Compilation 2'!$A$1:$O$54</definedName>
    <definedName name="_xlnm.Print_Area" localSheetId="0">'Raw Data'!$A$1:$M$162</definedName>
    <definedName name="_xlnm.Print_Area" localSheetId="3">Table!$A$1:$X$138</definedName>
    <definedName name="_xlnm.Print_Titles" localSheetId="0">'Raw Data'!$1:$17</definedName>
    <definedName name="_xlnm.Print_Titles" localSheetId="3">Table!$1:$16</definedName>
  </definedNames>
  <calcPr calcId="145621"/>
</workbook>
</file>

<file path=xl/calcChain.xml><?xml version="1.0" encoding="utf-8"?>
<calcChain xmlns="http://schemas.openxmlformats.org/spreadsheetml/2006/main">
  <c r="B19" i="6" l="1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8" i="6"/>
  <c r="O3" i="5" l="1"/>
  <c r="AC16" i="6"/>
  <c r="AE10" i="6"/>
  <c r="AC10" i="6"/>
  <c r="AE9" i="6"/>
  <c r="AD9" i="6"/>
  <c r="AC9" i="6"/>
  <c r="C4" i="5"/>
  <c r="K3" i="5"/>
  <c r="K6" i="5"/>
  <c r="K5" i="5"/>
  <c r="K4" i="5"/>
  <c r="K2" i="5"/>
  <c r="K6" i="4"/>
  <c r="K5" i="4"/>
  <c r="K4" i="4"/>
  <c r="K2" i="4"/>
  <c r="I11" i="3"/>
  <c r="I10" i="3"/>
  <c r="I9" i="3"/>
  <c r="I7" i="3"/>
  <c r="C4" i="4" l="1"/>
  <c r="M30" i="3"/>
  <c r="A9" i="3"/>
  <c r="C5" i="4"/>
  <c r="C5" i="5"/>
  <c r="C2" i="5"/>
  <c r="A7" i="3"/>
  <c r="C2" i="4"/>
  <c r="H23" i="3"/>
  <c r="K23" i="3" s="1"/>
  <c r="C3" i="4"/>
  <c r="C3" i="5"/>
  <c r="A8" i="3"/>
  <c r="I8" i="3"/>
  <c r="M8" i="3"/>
  <c r="K3" i="4"/>
  <c r="O3" i="4"/>
  <c r="A29" i="6"/>
  <c r="A75" i="6"/>
  <c r="A35" i="6"/>
  <c r="A47" i="6"/>
  <c r="A111" i="6"/>
  <c r="A43" i="6"/>
  <c r="A135" i="6"/>
  <c r="A49" i="6"/>
  <c r="A95" i="6"/>
  <c r="A57" i="6"/>
  <c r="A103" i="6"/>
  <c r="E103" i="6" s="1"/>
  <c r="A41" i="6"/>
  <c r="A59" i="6"/>
  <c r="A77" i="6"/>
  <c r="A129" i="6"/>
  <c r="E129" i="6" s="1"/>
  <c r="A37" i="6"/>
  <c r="A45" i="6"/>
  <c r="A51" i="6"/>
  <c r="A79" i="6"/>
  <c r="E79" i="6" s="1"/>
  <c r="A115" i="6"/>
  <c r="E115" i="6" s="1"/>
  <c r="A107" i="6"/>
  <c r="A32" i="6"/>
  <c r="A73" i="6"/>
  <c r="A66" i="6"/>
  <c r="A19" i="6"/>
  <c r="A21" i="6"/>
  <c r="A23" i="6"/>
  <c r="A26" i="6"/>
  <c r="E26" i="6" s="1"/>
  <c r="A28" i="6"/>
  <c r="A40" i="6"/>
  <c r="A62" i="6"/>
  <c r="A74" i="6"/>
  <c r="E74" i="6" s="1"/>
  <c r="A82" i="6"/>
  <c r="A98" i="6"/>
  <c r="E98" i="6" s="1"/>
  <c r="A132" i="6"/>
  <c r="A44" i="6"/>
  <c r="A58" i="6"/>
  <c r="A94" i="6"/>
  <c r="A67" i="6"/>
  <c r="A99" i="6"/>
  <c r="A33" i="6"/>
  <c r="A65" i="6"/>
  <c r="A81" i="6"/>
  <c r="E81" i="6" s="1"/>
  <c r="A89" i="6"/>
  <c r="E89" i="6" s="1"/>
  <c r="A97" i="6"/>
  <c r="A105" i="6"/>
  <c r="E105" i="6" s="1"/>
  <c r="A113" i="6"/>
  <c r="E113" i="6" s="1"/>
  <c r="A121" i="6"/>
  <c r="A20" i="6"/>
  <c r="A38" i="6"/>
  <c r="A84" i="6"/>
  <c r="A100" i="6"/>
  <c r="E100" i="6" s="1"/>
  <c r="A106" i="6"/>
  <c r="A68" i="6"/>
  <c r="A131" i="6"/>
  <c r="A87" i="6"/>
  <c r="A27" i="6"/>
  <c r="A31" i="6"/>
  <c r="A50" i="6"/>
  <c r="A122" i="6"/>
  <c r="E122" i="6" s="1"/>
  <c r="A18" i="6"/>
  <c r="A42" i="6"/>
  <c r="A64" i="6"/>
  <c r="A76" i="6"/>
  <c r="E76" i="6" s="1"/>
  <c r="A90" i="6"/>
  <c r="A112" i="6"/>
  <c r="A91" i="6"/>
  <c r="A39" i="6"/>
  <c r="A55" i="6"/>
  <c r="A63" i="6"/>
  <c r="A71" i="6"/>
  <c r="A119" i="6"/>
  <c r="E119" i="6" s="1"/>
  <c r="A127" i="6"/>
  <c r="A60" i="6"/>
  <c r="A86" i="6"/>
  <c r="A118" i="6"/>
  <c r="E118" i="6" s="1"/>
  <c r="A83" i="6"/>
  <c r="A123" i="6"/>
  <c r="E123" i="6" s="1"/>
  <c r="A114" i="6"/>
  <c r="A25" i="6"/>
  <c r="A48" i="6"/>
  <c r="A53" i="6"/>
  <c r="A56" i="6"/>
  <c r="A61" i="6"/>
  <c r="A69" i="6"/>
  <c r="A80" i="6"/>
  <c r="A85" i="6"/>
  <c r="A88" i="6"/>
  <c r="A93" i="6"/>
  <c r="A96" i="6"/>
  <c r="E96" i="6" s="1"/>
  <c r="A101" i="6"/>
  <c r="A109" i="6"/>
  <c r="E109" i="6" s="1"/>
  <c r="A117" i="6"/>
  <c r="A125" i="6"/>
  <c r="A133" i="6"/>
  <c r="A34" i="6"/>
  <c r="A92" i="6"/>
  <c r="A70" i="6"/>
  <c r="A30" i="6"/>
  <c r="A54" i="6"/>
  <c r="A116" i="6"/>
  <c r="A52" i="6"/>
  <c r="A22" i="6"/>
  <c r="A102" i="6"/>
  <c r="E102" i="6" s="1"/>
  <c r="A104" i="6"/>
  <c r="A120" i="6"/>
  <c r="A126" i="6"/>
  <c r="A128" i="6"/>
  <c r="E128" i="6" s="1"/>
  <c r="A130" i="6"/>
  <c r="A134" i="6"/>
  <c r="A136" i="6"/>
  <c r="A36" i="6"/>
  <c r="A46" i="6"/>
  <c r="A78" i="6"/>
  <c r="E78" i="6" s="1"/>
  <c r="A108" i="6"/>
  <c r="A24" i="6"/>
  <c r="A72" i="6"/>
  <c r="A10" i="3"/>
  <c r="A110" i="6"/>
  <c r="E110" i="6" s="1"/>
  <c r="A124" i="6"/>
  <c r="E136" i="6"/>
  <c r="E135" i="6"/>
  <c r="E134" i="6"/>
  <c r="E131" i="6"/>
  <c r="E127" i="6"/>
  <c r="E126" i="6"/>
  <c r="E106" i="6"/>
  <c r="E99" i="6"/>
  <c r="E95" i="6"/>
  <c r="E94" i="6"/>
  <c r="E93" i="6"/>
  <c r="E92" i="6"/>
  <c r="E88" i="6"/>
  <c r="E87" i="6"/>
  <c r="E83" i="6"/>
  <c r="E82" i="6"/>
  <c r="E80" i="6"/>
  <c r="E77" i="6"/>
  <c r="E121" i="6"/>
  <c r="E117" i="6"/>
  <c r="E97" i="6"/>
  <c r="E124" i="6"/>
  <c r="E116" i="6"/>
  <c r="E112" i="6"/>
  <c r="E107" i="6"/>
  <c r="E104" i="6"/>
  <c r="E24" i="6"/>
  <c r="E111" i="6"/>
  <c r="E108" i="6"/>
  <c r="M7" i="3" l="1"/>
  <c r="O2" i="5"/>
  <c r="O2" i="4"/>
  <c r="L23" i="3"/>
  <c r="I111" i="6"/>
  <c r="F110" i="6"/>
  <c r="F129" i="6"/>
  <c r="I104" i="6"/>
  <c r="F103" i="6"/>
  <c r="F113" i="6"/>
  <c r="F81" i="6"/>
  <c r="I82" i="6"/>
  <c r="AN17" i="6"/>
  <c r="F119" i="6"/>
  <c r="F123" i="6"/>
  <c r="I124" i="6"/>
  <c r="F126" i="6"/>
  <c r="I127" i="6"/>
  <c r="L101" i="6"/>
  <c r="O101" i="6" s="1"/>
  <c r="N101" i="6"/>
  <c r="P101" i="6" s="1"/>
  <c r="M101" i="6"/>
  <c r="M84" i="6"/>
  <c r="L84" i="6"/>
  <c r="O84" i="6" s="1"/>
  <c r="N84" i="6"/>
  <c r="P84" i="6" s="1"/>
  <c r="L73" i="6"/>
  <c r="O73" i="6" s="1"/>
  <c r="E73" i="6"/>
  <c r="N73" i="6"/>
  <c r="P73" i="6" s="1"/>
  <c r="M73" i="6"/>
  <c r="F24" i="6"/>
  <c r="I110" i="6"/>
  <c r="F109" i="6"/>
  <c r="F135" i="6"/>
  <c r="I136" i="6"/>
  <c r="AN8" i="6"/>
  <c r="L114" i="6"/>
  <c r="O114" i="6" s="1"/>
  <c r="M114" i="6"/>
  <c r="N114" i="6"/>
  <c r="P114" i="6" s="1"/>
  <c r="M18" i="6"/>
  <c r="N18" i="6"/>
  <c r="P18" i="6" s="1"/>
  <c r="L18" i="6"/>
  <c r="F124" i="6"/>
  <c r="F99" i="6"/>
  <c r="I100" i="6"/>
  <c r="AN14" i="6"/>
  <c r="F136" i="6"/>
  <c r="M130" i="6"/>
  <c r="N130" i="6"/>
  <c r="P130" i="6" s="1"/>
  <c r="L130" i="6"/>
  <c r="O130" i="6" s="1"/>
  <c r="L104" i="6"/>
  <c r="O104" i="6" s="1"/>
  <c r="N104" i="6"/>
  <c r="P104" i="6" s="1"/>
  <c r="M104" i="6"/>
  <c r="M96" i="6"/>
  <c r="N96" i="6"/>
  <c r="P96" i="6" s="1"/>
  <c r="L96" i="6"/>
  <c r="O96" i="6" s="1"/>
  <c r="M80" i="6"/>
  <c r="L80" i="6"/>
  <c r="O80" i="6" s="1"/>
  <c r="N80" i="6"/>
  <c r="P80" i="6" s="1"/>
  <c r="L38" i="6"/>
  <c r="O38" i="6" s="1"/>
  <c r="E38" i="6"/>
  <c r="N38" i="6"/>
  <c r="P38" i="6" s="1"/>
  <c r="M38" i="6"/>
  <c r="L65" i="6"/>
  <c r="O65" i="6" s="1"/>
  <c r="N65" i="6"/>
  <c r="P65" i="6" s="1"/>
  <c r="M65" i="6"/>
  <c r="E65" i="6"/>
  <c r="M77" i="6"/>
  <c r="N77" i="6"/>
  <c r="P77" i="6" s="1"/>
  <c r="L77" i="6"/>
  <c r="F117" i="6"/>
  <c r="I118" i="6"/>
  <c r="AN12" i="6"/>
  <c r="L72" i="6"/>
  <c r="O72" i="6" s="1"/>
  <c r="N72" i="6"/>
  <c r="P72" i="6" s="1"/>
  <c r="M72" i="6"/>
  <c r="E72" i="6"/>
  <c r="L36" i="6"/>
  <c r="O36" i="6" s="1"/>
  <c r="M36" i="6"/>
  <c r="E36" i="6"/>
  <c r="N36" i="6"/>
  <c r="P36" i="6" s="1"/>
  <c r="L116" i="6"/>
  <c r="O116" i="6" s="1"/>
  <c r="N116" i="6"/>
  <c r="P116" i="6" s="1"/>
  <c r="M116" i="6"/>
  <c r="M92" i="6"/>
  <c r="N92" i="6"/>
  <c r="P92" i="6" s="1"/>
  <c r="L92" i="6"/>
  <c r="O92" i="6" s="1"/>
  <c r="L123" i="6"/>
  <c r="O123" i="6" s="1"/>
  <c r="N123" i="6"/>
  <c r="P123" i="6" s="1"/>
  <c r="M123" i="6"/>
  <c r="L60" i="6"/>
  <c r="O60" i="6" s="1"/>
  <c r="N60" i="6"/>
  <c r="P60" i="6" s="1"/>
  <c r="M60" i="6"/>
  <c r="E60" i="6"/>
  <c r="L63" i="6"/>
  <c r="O63" i="6" s="1"/>
  <c r="M63" i="6"/>
  <c r="E63" i="6"/>
  <c r="N63" i="6"/>
  <c r="P63" i="6" s="1"/>
  <c r="N76" i="6"/>
  <c r="P76" i="6" s="1"/>
  <c r="L76" i="6"/>
  <c r="O76" i="6" s="1"/>
  <c r="M76" i="6"/>
  <c r="L122" i="6"/>
  <c r="O122" i="6" s="1"/>
  <c r="M122" i="6"/>
  <c r="N122" i="6"/>
  <c r="P122" i="6" s="1"/>
  <c r="M87" i="6"/>
  <c r="L87" i="6"/>
  <c r="O87" i="6" s="1"/>
  <c r="N87" i="6"/>
  <c r="P87" i="6" s="1"/>
  <c r="M94" i="6"/>
  <c r="L94" i="6"/>
  <c r="O94" i="6" s="1"/>
  <c r="N94" i="6"/>
  <c r="P94" i="6" s="1"/>
  <c r="L98" i="6"/>
  <c r="O98" i="6" s="1"/>
  <c r="N98" i="6"/>
  <c r="P98" i="6" s="1"/>
  <c r="M98" i="6"/>
  <c r="N40" i="6"/>
  <c r="P40" i="6" s="1"/>
  <c r="M40" i="6"/>
  <c r="L40" i="6"/>
  <c r="O40" i="6" s="1"/>
  <c r="E40" i="6"/>
  <c r="N21" i="6"/>
  <c r="P21" i="6" s="1"/>
  <c r="L21" i="6"/>
  <c r="O21" i="6" s="1"/>
  <c r="E21" i="6"/>
  <c r="M21" i="6"/>
  <c r="L57" i="6"/>
  <c r="O57" i="6" s="1"/>
  <c r="N57" i="6"/>
  <c r="P57" i="6" s="1"/>
  <c r="M57" i="6"/>
  <c r="E57" i="6"/>
  <c r="E43" i="6"/>
  <c r="N43" i="6"/>
  <c r="P43" i="6" s="1"/>
  <c r="M43" i="6"/>
  <c r="L43" i="6"/>
  <c r="O43" i="6" s="1"/>
  <c r="F95" i="6"/>
  <c r="I96" i="6"/>
  <c r="AN15" i="6"/>
  <c r="F88" i="6"/>
  <c r="I89" i="6"/>
  <c r="E46" i="6"/>
  <c r="M46" i="6"/>
  <c r="N46" i="6"/>
  <c r="P46" i="6" s="1"/>
  <c r="L46" i="6"/>
  <c r="O46" i="6" s="1"/>
  <c r="M86" i="6"/>
  <c r="N86" i="6"/>
  <c r="P86" i="6" s="1"/>
  <c r="L86" i="6"/>
  <c r="O86" i="6" s="1"/>
  <c r="M90" i="6"/>
  <c r="N90" i="6"/>
  <c r="P90" i="6" s="1"/>
  <c r="L90" i="6"/>
  <c r="O90" i="6" s="1"/>
  <c r="L67" i="6"/>
  <c r="O67" i="6" s="1"/>
  <c r="M67" i="6"/>
  <c r="N67" i="6"/>
  <c r="P67" i="6" s="1"/>
  <c r="E67" i="6"/>
  <c r="L62" i="6"/>
  <c r="O62" i="6" s="1"/>
  <c r="E62" i="6"/>
  <c r="N62" i="6"/>
  <c r="P62" i="6" s="1"/>
  <c r="M62" i="6"/>
  <c r="F128" i="6"/>
  <c r="I129" i="6"/>
  <c r="L70" i="6"/>
  <c r="O70" i="6" s="1"/>
  <c r="N70" i="6"/>
  <c r="P70" i="6" s="1"/>
  <c r="M70" i="6"/>
  <c r="L53" i="6"/>
  <c r="O53" i="6" s="1"/>
  <c r="N53" i="6"/>
  <c r="P53" i="6" s="1"/>
  <c r="M53" i="6"/>
  <c r="E53" i="6"/>
  <c r="M91" i="6"/>
  <c r="L91" i="6"/>
  <c r="O91" i="6" s="1"/>
  <c r="N91" i="6"/>
  <c r="P91" i="6" s="1"/>
  <c r="E32" i="6"/>
  <c r="N32" i="6"/>
  <c r="P32" i="6" s="1"/>
  <c r="L32" i="6"/>
  <c r="O32" i="6" s="1"/>
  <c r="M32" i="6"/>
  <c r="N35" i="6"/>
  <c r="P35" i="6" s="1"/>
  <c r="L35" i="6"/>
  <c r="O35" i="6" s="1"/>
  <c r="E35" i="6"/>
  <c r="M35" i="6"/>
  <c r="I108" i="6"/>
  <c r="F107" i="6"/>
  <c r="AN13" i="6"/>
  <c r="I83" i="6"/>
  <c r="F82" i="6"/>
  <c r="I107" i="6"/>
  <c r="F106" i="6"/>
  <c r="F74" i="6"/>
  <c r="I77" i="6"/>
  <c r="F76" i="6"/>
  <c r="F102" i="6"/>
  <c r="I103" i="6"/>
  <c r="I122" i="6"/>
  <c r="F121" i="6"/>
  <c r="F83" i="6"/>
  <c r="E91" i="6"/>
  <c r="E130" i="6"/>
  <c r="I130" i="6" s="1"/>
  <c r="E18" i="6"/>
  <c r="M24" i="6"/>
  <c r="N24" i="6"/>
  <c r="P24" i="6" s="1"/>
  <c r="L24" i="6"/>
  <c r="O24" i="6" s="1"/>
  <c r="L102" i="6"/>
  <c r="O102" i="6" s="1"/>
  <c r="M102" i="6"/>
  <c r="N102" i="6"/>
  <c r="P102" i="6" s="1"/>
  <c r="L117" i="6"/>
  <c r="O117" i="6" s="1"/>
  <c r="N117" i="6"/>
  <c r="P117" i="6" s="1"/>
  <c r="M117" i="6"/>
  <c r="M93" i="6"/>
  <c r="N93" i="6"/>
  <c r="P93" i="6" s="1"/>
  <c r="L93" i="6"/>
  <c r="O93" i="6" s="1"/>
  <c r="L69" i="6"/>
  <c r="O69" i="6" s="1"/>
  <c r="N69" i="6"/>
  <c r="P69" i="6" s="1"/>
  <c r="M69" i="6"/>
  <c r="E69" i="6"/>
  <c r="N48" i="6"/>
  <c r="P48" i="6" s="1"/>
  <c r="M48" i="6"/>
  <c r="L48" i="6"/>
  <c r="O48" i="6" s="1"/>
  <c r="E48" i="6"/>
  <c r="L106" i="6"/>
  <c r="O106" i="6" s="1"/>
  <c r="M106" i="6"/>
  <c r="N106" i="6"/>
  <c r="P106" i="6" s="1"/>
  <c r="N20" i="6"/>
  <c r="P20" i="6" s="1"/>
  <c r="M20" i="6"/>
  <c r="L20" i="6"/>
  <c r="O20" i="6" s="1"/>
  <c r="E20" i="6"/>
  <c r="L97" i="6"/>
  <c r="O97" i="6" s="1"/>
  <c r="N97" i="6"/>
  <c r="P97" i="6" s="1"/>
  <c r="M97" i="6"/>
  <c r="E33" i="6"/>
  <c r="N33" i="6"/>
  <c r="P33" i="6" s="1"/>
  <c r="M33" i="6"/>
  <c r="L33" i="6"/>
  <c r="O33" i="6" s="1"/>
  <c r="L107" i="6"/>
  <c r="O107" i="6" s="1"/>
  <c r="M107" i="6"/>
  <c r="N107" i="6"/>
  <c r="P107" i="6" s="1"/>
  <c r="L45" i="6"/>
  <c r="O45" i="6" s="1"/>
  <c r="N45" i="6"/>
  <c r="P45" i="6" s="1"/>
  <c r="M45" i="6"/>
  <c r="E45" i="6"/>
  <c r="L59" i="6"/>
  <c r="O59" i="6" s="1"/>
  <c r="E59" i="6"/>
  <c r="N59" i="6"/>
  <c r="P59" i="6" s="1"/>
  <c r="M59" i="6"/>
  <c r="L75" i="6"/>
  <c r="O75" i="6" s="1"/>
  <c r="M75" i="6"/>
  <c r="E75" i="6"/>
  <c r="I75" i="6" s="1"/>
  <c r="N75" i="6"/>
  <c r="P75" i="6" s="1"/>
  <c r="I80" i="6"/>
  <c r="F79" i="6"/>
  <c r="M85" i="6"/>
  <c r="N85" i="6"/>
  <c r="P85" i="6" s="1"/>
  <c r="L85" i="6"/>
  <c r="O85" i="6" s="1"/>
  <c r="F96" i="6"/>
  <c r="I97" i="6"/>
  <c r="L27" i="6"/>
  <c r="O27" i="6" s="1"/>
  <c r="N27" i="6"/>
  <c r="P27" i="6" s="1"/>
  <c r="M27" i="6"/>
  <c r="E27" i="6"/>
  <c r="M132" i="6"/>
  <c r="N132" i="6"/>
  <c r="P132" i="6" s="1"/>
  <c r="L132" i="6"/>
  <c r="O132" i="6" s="1"/>
  <c r="N23" i="6"/>
  <c r="P23" i="6" s="1"/>
  <c r="M23" i="6"/>
  <c r="L23" i="6"/>
  <c r="O23" i="6" s="1"/>
  <c r="E23" i="6"/>
  <c r="I105" i="6"/>
  <c r="F104" i="6"/>
  <c r="I90" i="6"/>
  <c r="F89" i="6"/>
  <c r="L125" i="6"/>
  <c r="O125" i="6" s="1"/>
  <c r="N125" i="6"/>
  <c r="P125" i="6" s="1"/>
  <c r="M125" i="6"/>
  <c r="L105" i="6"/>
  <c r="O105" i="6" s="1"/>
  <c r="N105" i="6"/>
  <c r="P105" i="6" s="1"/>
  <c r="M105" i="6"/>
  <c r="L51" i="6"/>
  <c r="O51" i="6" s="1"/>
  <c r="N51" i="6"/>
  <c r="P51" i="6" s="1"/>
  <c r="M51" i="6"/>
  <c r="E51" i="6"/>
  <c r="E101" i="6"/>
  <c r="E90" i="6"/>
  <c r="F26" i="6"/>
  <c r="I27" i="6"/>
  <c r="E70" i="6"/>
  <c r="I99" i="6"/>
  <c r="F98" i="6"/>
  <c r="E125" i="6"/>
  <c r="I125" i="6" s="1"/>
  <c r="E84" i="6"/>
  <c r="I84" i="6" s="1"/>
  <c r="F92" i="6"/>
  <c r="I93" i="6"/>
  <c r="E114" i="6"/>
  <c r="I114" i="6" s="1"/>
  <c r="F131" i="6"/>
  <c r="L108" i="6"/>
  <c r="O108" i="6" s="1"/>
  <c r="N108" i="6"/>
  <c r="P108" i="6" s="1"/>
  <c r="M108" i="6"/>
  <c r="M128" i="6"/>
  <c r="L128" i="6"/>
  <c r="O128" i="6" s="1"/>
  <c r="N128" i="6"/>
  <c r="P128" i="6" s="1"/>
  <c r="L54" i="6"/>
  <c r="O54" i="6" s="1"/>
  <c r="N54" i="6"/>
  <c r="P54" i="6" s="1"/>
  <c r="M54" i="6"/>
  <c r="E54" i="6"/>
  <c r="M34" i="6"/>
  <c r="L34" i="6"/>
  <c r="O34" i="6" s="1"/>
  <c r="N34" i="6"/>
  <c r="P34" i="6" s="1"/>
  <c r="E34" i="6"/>
  <c r="M83" i="6"/>
  <c r="L83" i="6"/>
  <c r="O83" i="6" s="1"/>
  <c r="N83" i="6"/>
  <c r="P83" i="6" s="1"/>
  <c r="L127" i="6"/>
  <c r="O127" i="6" s="1"/>
  <c r="N127" i="6"/>
  <c r="P127" i="6" s="1"/>
  <c r="M127" i="6"/>
  <c r="L55" i="6"/>
  <c r="O55" i="6" s="1"/>
  <c r="E55" i="6"/>
  <c r="N55" i="6"/>
  <c r="P55" i="6" s="1"/>
  <c r="M55" i="6"/>
  <c r="L64" i="6"/>
  <c r="O64" i="6" s="1"/>
  <c r="N64" i="6"/>
  <c r="P64" i="6" s="1"/>
  <c r="E64" i="6"/>
  <c r="M64" i="6"/>
  <c r="L50" i="6"/>
  <c r="O50" i="6" s="1"/>
  <c r="M50" i="6"/>
  <c r="N50" i="6"/>
  <c r="P50" i="6" s="1"/>
  <c r="E50" i="6"/>
  <c r="M131" i="6"/>
  <c r="N131" i="6"/>
  <c r="P131" i="6" s="1"/>
  <c r="L131" i="6"/>
  <c r="O131" i="6" s="1"/>
  <c r="L58" i="6"/>
  <c r="O58" i="6" s="1"/>
  <c r="E58" i="6"/>
  <c r="N58" i="6"/>
  <c r="P58" i="6" s="1"/>
  <c r="M58" i="6"/>
  <c r="M82" i="6"/>
  <c r="N82" i="6"/>
  <c r="P82" i="6" s="1"/>
  <c r="L82" i="6"/>
  <c r="O82" i="6" s="1"/>
  <c r="E28" i="6"/>
  <c r="N28" i="6"/>
  <c r="P28" i="6" s="1"/>
  <c r="L28" i="6"/>
  <c r="O28" i="6" s="1"/>
  <c r="M28" i="6"/>
  <c r="L19" i="6"/>
  <c r="O19" i="6" s="1"/>
  <c r="E19" i="6"/>
  <c r="N19" i="6"/>
  <c r="P19" i="6" s="1"/>
  <c r="M19" i="6"/>
  <c r="M95" i="6"/>
  <c r="L95" i="6"/>
  <c r="O95" i="6" s="1"/>
  <c r="N95" i="6"/>
  <c r="P95" i="6" s="1"/>
  <c r="L111" i="6"/>
  <c r="O111" i="6" s="1"/>
  <c r="M111" i="6"/>
  <c r="N111" i="6"/>
  <c r="P111" i="6" s="1"/>
  <c r="I112" i="6"/>
  <c r="F111" i="6"/>
  <c r="F87" i="6"/>
  <c r="I88" i="6"/>
  <c r="L110" i="6"/>
  <c r="O110" i="6" s="1"/>
  <c r="M110" i="6"/>
  <c r="N110" i="6"/>
  <c r="P110" i="6" s="1"/>
  <c r="L120" i="6"/>
  <c r="O120" i="6" s="1"/>
  <c r="N120" i="6"/>
  <c r="P120" i="6" s="1"/>
  <c r="M120" i="6"/>
  <c r="L56" i="6"/>
  <c r="O56" i="6" s="1"/>
  <c r="N56" i="6"/>
  <c r="P56" i="6" s="1"/>
  <c r="E56" i="6"/>
  <c r="M56" i="6"/>
  <c r="M81" i="6"/>
  <c r="N81" i="6"/>
  <c r="P81" i="6" s="1"/>
  <c r="L81" i="6"/>
  <c r="O81" i="6" s="1"/>
  <c r="M129" i="6"/>
  <c r="L129" i="6"/>
  <c r="O129" i="6" s="1"/>
  <c r="N129" i="6"/>
  <c r="P129" i="6" s="1"/>
  <c r="F80" i="6"/>
  <c r="I81" i="6"/>
  <c r="L103" i="6"/>
  <c r="O103" i="6" s="1"/>
  <c r="M103" i="6"/>
  <c r="N103" i="6"/>
  <c r="P103" i="6" s="1"/>
  <c r="E120" i="6"/>
  <c r="I120" i="6" s="1"/>
  <c r="I101" i="6"/>
  <c r="F100" i="6"/>
  <c r="I78" i="6"/>
  <c r="F77" i="6"/>
  <c r="E85" i="6"/>
  <c r="I94" i="6"/>
  <c r="F93" i="6"/>
  <c r="F118" i="6"/>
  <c r="I119" i="6"/>
  <c r="E132" i="6"/>
  <c r="I132" i="6" s="1"/>
  <c r="L124" i="6"/>
  <c r="O124" i="6" s="1"/>
  <c r="N124" i="6"/>
  <c r="P124" i="6" s="1"/>
  <c r="M124" i="6"/>
  <c r="M136" i="6"/>
  <c r="N136" i="6"/>
  <c r="P136" i="6" s="1"/>
  <c r="L136" i="6"/>
  <c r="O136" i="6" s="1"/>
  <c r="L126" i="6"/>
  <c r="O126" i="6" s="1"/>
  <c r="M126" i="6"/>
  <c r="N126" i="6"/>
  <c r="P126" i="6" s="1"/>
  <c r="N22" i="6"/>
  <c r="P22" i="6" s="1"/>
  <c r="E22" i="6"/>
  <c r="M22" i="6"/>
  <c r="L22" i="6"/>
  <c r="O22" i="6" s="1"/>
  <c r="L52" i="6"/>
  <c r="O52" i="6" s="1"/>
  <c r="N52" i="6"/>
  <c r="P52" i="6" s="1"/>
  <c r="E52" i="6"/>
  <c r="M52" i="6"/>
  <c r="L109" i="6"/>
  <c r="O109" i="6" s="1"/>
  <c r="M109" i="6"/>
  <c r="N109" i="6"/>
  <c r="P109" i="6" s="1"/>
  <c r="M88" i="6"/>
  <c r="N88" i="6"/>
  <c r="P88" i="6" s="1"/>
  <c r="L88" i="6"/>
  <c r="O88" i="6" s="1"/>
  <c r="L61" i="6"/>
  <c r="O61" i="6" s="1"/>
  <c r="N61" i="6"/>
  <c r="P61" i="6" s="1"/>
  <c r="M61" i="6"/>
  <c r="E61" i="6"/>
  <c r="N25" i="6"/>
  <c r="P25" i="6" s="1"/>
  <c r="M25" i="6"/>
  <c r="L25" i="6"/>
  <c r="O25" i="6" s="1"/>
  <c r="E25" i="6"/>
  <c r="L100" i="6"/>
  <c r="O100" i="6" s="1"/>
  <c r="N100" i="6"/>
  <c r="P100" i="6" s="1"/>
  <c r="M100" i="6"/>
  <c r="L121" i="6"/>
  <c r="O121" i="6" s="1"/>
  <c r="N121" i="6"/>
  <c r="P121" i="6" s="1"/>
  <c r="M121" i="6"/>
  <c r="M89" i="6"/>
  <c r="N89" i="6"/>
  <c r="P89" i="6" s="1"/>
  <c r="L89" i="6"/>
  <c r="O89" i="6" s="1"/>
  <c r="L115" i="6"/>
  <c r="O115" i="6" s="1"/>
  <c r="N115" i="6"/>
  <c r="P115" i="6" s="1"/>
  <c r="M115" i="6"/>
  <c r="L37" i="6"/>
  <c r="O37" i="6" s="1"/>
  <c r="N37" i="6"/>
  <c r="P37" i="6" s="1"/>
  <c r="M37" i="6"/>
  <c r="E37" i="6"/>
  <c r="L41" i="6"/>
  <c r="O41" i="6" s="1"/>
  <c r="E41" i="6"/>
  <c r="N41" i="6"/>
  <c r="P41" i="6" s="1"/>
  <c r="M41" i="6"/>
  <c r="E29" i="6"/>
  <c r="N29" i="6"/>
  <c r="P29" i="6" s="1"/>
  <c r="M29" i="6"/>
  <c r="L29" i="6"/>
  <c r="O29" i="6" s="1"/>
  <c r="F105" i="6"/>
  <c r="I106" i="6"/>
  <c r="I135" i="6"/>
  <c r="F134" i="6"/>
  <c r="M134" i="6"/>
  <c r="L134" i="6"/>
  <c r="O134" i="6" s="1"/>
  <c r="N134" i="6"/>
  <c r="P134" i="6" s="1"/>
  <c r="M133" i="6"/>
  <c r="N133" i="6"/>
  <c r="P133" i="6" s="1"/>
  <c r="L133" i="6"/>
  <c r="O133" i="6" s="1"/>
  <c r="L113" i="6"/>
  <c r="O113" i="6" s="1"/>
  <c r="N113" i="6"/>
  <c r="P113" i="6" s="1"/>
  <c r="M113" i="6"/>
  <c r="M79" i="6"/>
  <c r="L79" i="6"/>
  <c r="O79" i="6" s="1"/>
  <c r="N79" i="6"/>
  <c r="P79" i="6" s="1"/>
  <c r="F116" i="6"/>
  <c r="I117" i="6"/>
  <c r="F127" i="6"/>
  <c r="I128" i="6"/>
  <c r="L71" i="6"/>
  <c r="O71" i="6" s="1"/>
  <c r="M71" i="6"/>
  <c r="N71" i="6"/>
  <c r="P71" i="6" s="1"/>
  <c r="E71" i="6"/>
  <c r="M135" i="6"/>
  <c r="N135" i="6"/>
  <c r="P135" i="6" s="1"/>
  <c r="L135" i="6"/>
  <c r="O135" i="6" s="1"/>
  <c r="F112" i="6"/>
  <c r="I113" i="6"/>
  <c r="F108" i="6"/>
  <c r="I109" i="6"/>
  <c r="F115" i="6"/>
  <c r="I116" i="6"/>
  <c r="I98" i="6"/>
  <c r="F97" i="6"/>
  <c r="I79" i="6"/>
  <c r="F78" i="6"/>
  <c r="E86" i="6"/>
  <c r="F94" i="6"/>
  <c r="I95" i="6"/>
  <c r="F122" i="6"/>
  <c r="I123" i="6"/>
  <c r="E133" i="6"/>
  <c r="M78" i="6"/>
  <c r="N78" i="6"/>
  <c r="P78" i="6" s="1"/>
  <c r="L78" i="6"/>
  <c r="O78" i="6" s="1"/>
  <c r="M30" i="6"/>
  <c r="L30" i="6"/>
  <c r="O30" i="6" s="1"/>
  <c r="N30" i="6"/>
  <c r="P30" i="6" s="1"/>
  <c r="E30" i="6"/>
  <c r="L118" i="6"/>
  <c r="O118" i="6" s="1"/>
  <c r="M118" i="6"/>
  <c r="N118" i="6"/>
  <c r="P118" i="6" s="1"/>
  <c r="L119" i="6"/>
  <c r="O119" i="6" s="1"/>
  <c r="N119" i="6"/>
  <c r="P119" i="6" s="1"/>
  <c r="M119" i="6"/>
  <c r="E39" i="6"/>
  <c r="N39" i="6"/>
  <c r="P39" i="6" s="1"/>
  <c r="M39" i="6"/>
  <c r="L39" i="6"/>
  <c r="O39" i="6" s="1"/>
  <c r="L112" i="6"/>
  <c r="O112" i="6" s="1"/>
  <c r="N112" i="6"/>
  <c r="P112" i="6" s="1"/>
  <c r="M112" i="6"/>
  <c r="N42" i="6"/>
  <c r="P42" i="6" s="1"/>
  <c r="M42" i="6"/>
  <c r="L42" i="6"/>
  <c r="O42" i="6" s="1"/>
  <c r="E42" i="6"/>
  <c r="N31" i="6"/>
  <c r="P31" i="6" s="1"/>
  <c r="M31" i="6"/>
  <c r="L31" i="6"/>
  <c r="O31" i="6" s="1"/>
  <c r="E31" i="6"/>
  <c r="L68" i="6"/>
  <c r="O68" i="6" s="1"/>
  <c r="N68" i="6"/>
  <c r="P68" i="6" s="1"/>
  <c r="M68" i="6"/>
  <c r="E68" i="6"/>
  <c r="L99" i="6"/>
  <c r="O99" i="6" s="1"/>
  <c r="N99" i="6"/>
  <c r="P99" i="6" s="1"/>
  <c r="M99" i="6"/>
  <c r="N44" i="6"/>
  <c r="P44" i="6" s="1"/>
  <c r="M44" i="6"/>
  <c r="L44" i="6"/>
  <c r="O44" i="6" s="1"/>
  <c r="E44" i="6"/>
  <c r="L74" i="6"/>
  <c r="O74" i="6" s="1"/>
  <c r="N74" i="6"/>
  <c r="P74" i="6" s="1"/>
  <c r="M74" i="6"/>
  <c r="M26" i="6"/>
  <c r="L26" i="6"/>
  <c r="O26" i="6" s="1"/>
  <c r="N26" i="6"/>
  <c r="P26" i="6" s="1"/>
  <c r="L66" i="6"/>
  <c r="O66" i="6" s="1"/>
  <c r="E66" i="6"/>
  <c r="N66" i="6"/>
  <c r="P66" i="6" s="1"/>
  <c r="M66" i="6"/>
  <c r="L49" i="6"/>
  <c r="O49" i="6" s="1"/>
  <c r="N49" i="6"/>
  <c r="P49" i="6" s="1"/>
  <c r="M49" i="6"/>
  <c r="E49" i="6"/>
  <c r="E47" i="6"/>
  <c r="N47" i="6"/>
  <c r="P47" i="6" s="1"/>
  <c r="M47" i="6"/>
  <c r="L47" i="6"/>
  <c r="O47" i="6" s="1"/>
  <c r="I55" i="6" l="1"/>
  <c r="F54" i="6"/>
  <c r="I50" i="6"/>
  <c r="F49" i="6"/>
  <c r="I32" i="6"/>
  <c r="F31" i="6"/>
  <c r="F55" i="6"/>
  <c r="I56" i="6"/>
  <c r="AN21" i="6"/>
  <c r="I71" i="6"/>
  <c r="F70" i="6"/>
  <c r="I49" i="6"/>
  <c r="F48" i="6"/>
  <c r="I37" i="6"/>
  <c r="F36" i="6"/>
  <c r="I39" i="6"/>
  <c r="F38" i="6"/>
  <c r="I72" i="6"/>
  <c r="F71" i="6"/>
  <c r="I42" i="6"/>
  <c r="F41" i="6"/>
  <c r="I26" i="6"/>
  <c r="F25" i="6"/>
  <c r="F132" i="6"/>
  <c r="I133" i="6"/>
  <c r="I34" i="6"/>
  <c r="F33" i="6"/>
  <c r="I18" i="6"/>
  <c r="I19" i="6"/>
  <c r="AN27" i="6"/>
  <c r="F18" i="6"/>
  <c r="F65" i="6"/>
  <c r="I66" i="6"/>
  <c r="F73" i="6"/>
  <c r="I74" i="6"/>
  <c r="AN18" i="6"/>
  <c r="I40" i="6"/>
  <c r="F39" i="6"/>
  <c r="AN24" i="6"/>
  <c r="F59" i="6"/>
  <c r="I60" i="6"/>
  <c r="F130" i="6"/>
  <c r="I131" i="6"/>
  <c r="I64" i="6"/>
  <c r="F63" i="6"/>
  <c r="I45" i="6"/>
  <c r="F44" i="6"/>
  <c r="F68" i="6"/>
  <c r="I69" i="6"/>
  <c r="AN19" i="6"/>
  <c r="I31" i="6"/>
  <c r="F30" i="6"/>
  <c r="I51" i="6"/>
  <c r="F50" i="6"/>
  <c r="F84" i="6"/>
  <c r="I85" i="6"/>
  <c r="I28" i="6"/>
  <c r="F27" i="6"/>
  <c r="I76" i="6"/>
  <c r="F75" i="6"/>
  <c r="F91" i="6"/>
  <c r="I92" i="6"/>
  <c r="AN16" i="6"/>
  <c r="I54" i="6"/>
  <c r="F53" i="6"/>
  <c r="I44" i="6"/>
  <c r="F43" i="6"/>
  <c r="F21" i="6"/>
  <c r="I22" i="6"/>
  <c r="AN26" i="6"/>
  <c r="I48" i="6"/>
  <c r="AN22" i="6"/>
  <c r="F47" i="6"/>
  <c r="F51" i="6"/>
  <c r="I52" i="6"/>
  <c r="F60" i="6"/>
  <c r="I61" i="6"/>
  <c r="I67" i="6"/>
  <c r="F66" i="6"/>
  <c r="F56" i="6"/>
  <c r="I57" i="6"/>
  <c r="I35" i="6"/>
  <c r="F34" i="6"/>
  <c r="I38" i="6"/>
  <c r="F37" i="6"/>
  <c r="I59" i="6"/>
  <c r="F58" i="6"/>
  <c r="F125" i="6"/>
  <c r="I126" i="6"/>
  <c r="AN10" i="6"/>
  <c r="I91" i="6"/>
  <c r="F90" i="6"/>
  <c r="I46" i="6"/>
  <c r="F45" i="6"/>
  <c r="F69" i="6"/>
  <c r="I70" i="6"/>
  <c r="F62" i="6"/>
  <c r="I63" i="6"/>
  <c r="F57" i="6"/>
  <c r="I58" i="6"/>
  <c r="F72" i="6"/>
  <c r="I73" i="6"/>
  <c r="O18" i="6"/>
  <c r="I25" i="6"/>
  <c r="I115" i="6"/>
  <c r="F114" i="6"/>
  <c r="I86" i="6"/>
  <c r="F85" i="6"/>
  <c r="F22" i="6"/>
  <c r="I23" i="6"/>
  <c r="F23" i="6"/>
  <c r="I24" i="6"/>
  <c r="I87" i="6"/>
  <c r="F86" i="6"/>
  <c r="F52" i="6"/>
  <c r="I53" i="6"/>
  <c r="I29" i="6"/>
  <c r="F28" i="6"/>
  <c r="F101" i="6"/>
  <c r="I102" i="6"/>
  <c r="O77" i="6"/>
  <c r="I121" i="6"/>
  <c r="F120" i="6"/>
  <c r="AN11" i="6"/>
  <c r="I20" i="6"/>
  <c r="F19" i="6"/>
  <c r="I47" i="6"/>
  <c r="F46" i="6"/>
  <c r="F64" i="6"/>
  <c r="AN20" i="6"/>
  <c r="I65" i="6"/>
  <c r="I43" i="6"/>
  <c r="F42" i="6"/>
  <c r="AN23" i="6"/>
  <c r="F133" i="6"/>
  <c r="I134" i="6"/>
  <c r="AN9" i="6"/>
  <c r="I30" i="6"/>
  <c r="AN25" i="6"/>
  <c r="F29" i="6"/>
  <c r="F61" i="6"/>
  <c r="I62" i="6"/>
  <c r="F20" i="6"/>
  <c r="I21" i="6"/>
  <c r="I36" i="6"/>
  <c r="F35" i="6"/>
  <c r="I33" i="6"/>
  <c r="F32" i="6"/>
  <c r="I68" i="6"/>
  <c r="F67" i="6"/>
  <c r="I41" i="6"/>
  <c r="F40" i="6"/>
  <c r="D18" i="3" l="1"/>
  <c r="C18" i="3"/>
  <c r="C19" i="3" l="1"/>
  <c r="D19" i="3"/>
  <c r="Q18" i="6"/>
  <c r="E18" i="3"/>
  <c r="F18" i="3" l="1"/>
  <c r="J18" i="6" s="1"/>
  <c r="D20" i="3"/>
  <c r="C20" i="3"/>
  <c r="E19" i="3"/>
  <c r="Q19" i="6"/>
  <c r="Q20" i="6" l="1"/>
  <c r="E20" i="3"/>
  <c r="AO27" i="6"/>
  <c r="AP27" i="6" s="1"/>
  <c r="D18" i="6"/>
  <c r="C18" i="6"/>
  <c r="F19" i="3"/>
  <c r="J19" i="6" s="1"/>
  <c r="C21" i="3"/>
  <c r="D21" i="3"/>
  <c r="C22" i="3" l="1"/>
  <c r="D22" i="3"/>
  <c r="F20" i="3"/>
  <c r="J20" i="6" s="1"/>
  <c r="D19" i="6"/>
  <c r="C19" i="6"/>
  <c r="Q21" i="6"/>
  <c r="E21" i="3"/>
  <c r="Q22" i="6" l="1"/>
  <c r="E22" i="3"/>
  <c r="D20" i="6"/>
  <c r="C20" i="6"/>
  <c r="F21" i="3"/>
  <c r="J21" i="6" s="1"/>
  <c r="C23" i="3"/>
  <c r="D23" i="3"/>
  <c r="F22" i="3" l="1"/>
  <c r="J22" i="6" s="1"/>
  <c r="D24" i="3"/>
  <c r="C24" i="3"/>
  <c r="E23" i="3"/>
  <c r="Q23" i="6"/>
  <c r="D21" i="6"/>
  <c r="C21" i="6"/>
  <c r="F23" i="3" l="1"/>
  <c r="J23" i="6" s="1"/>
  <c r="C22" i="6"/>
  <c r="AO26" i="6"/>
  <c r="AP26" i="6" s="1"/>
  <c r="D22" i="6"/>
  <c r="Q24" i="6"/>
  <c r="E24" i="3"/>
  <c r="C25" i="3"/>
  <c r="D25" i="3"/>
  <c r="C26" i="3" l="1"/>
  <c r="D26" i="3"/>
  <c r="F24" i="3"/>
  <c r="J24" i="6" s="1"/>
  <c r="D23" i="6"/>
  <c r="C23" i="6"/>
  <c r="E25" i="3"/>
  <c r="Q25" i="6"/>
  <c r="C27" i="3" l="1"/>
  <c r="D27" i="3"/>
  <c r="F25" i="3"/>
  <c r="J25" i="6" s="1"/>
  <c r="C24" i="6"/>
  <c r="D24" i="6"/>
  <c r="Q26" i="6"/>
  <c r="E26" i="3"/>
  <c r="D28" i="3" l="1"/>
  <c r="C28" i="3"/>
  <c r="E27" i="3"/>
  <c r="Q27" i="6"/>
  <c r="D25" i="6"/>
  <c r="C25" i="6"/>
  <c r="F26" i="3"/>
  <c r="J26" i="6" s="1"/>
  <c r="F27" i="3" l="1"/>
  <c r="J27" i="6" s="1"/>
  <c r="D29" i="3"/>
  <c r="C29" i="3"/>
  <c r="D26" i="6"/>
  <c r="C26" i="6"/>
  <c r="Q28" i="6"/>
  <c r="E28" i="3"/>
  <c r="F28" i="3" l="1"/>
  <c r="J28" i="6" s="1"/>
  <c r="D30" i="3"/>
  <c r="C30" i="3"/>
  <c r="Q29" i="6"/>
  <c r="E29" i="3"/>
  <c r="D27" i="6"/>
  <c r="C27" i="6"/>
  <c r="D31" i="3" l="1"/>
  <c r="C31" i="3"/>
  <c r="D28" i="6"/>
  <c r="C28" i="6"/>
  <c r="Q30" i="6"/>
  <c r="E30" i="3"/>
  <c r="F29" i="3"/>
  <c r="J29" i="6" s="1"/>
  <c r="Q31" i="6" l="1"/>
  <c r="E31" i="3"/>
  <c r="F30" i="3"/>
  <c r="J30" i="6" s="1"/>
  <c r="AO25" i="6"/>
  <c r="AP25" i="6" s="1"/>
  <c r="D29" i="6"/>
  <c r="C29" i="6"/>
  <c r="D32" i="3"/>
  <c r="C32" i="3"/>
  <c r="C30" i="6" l="1"/>
  <c r="D30" i="6"/>
  <c r="Q32" i="6"/>
  <c r="E32" i="3"/>
  <c r="F31" i="3"/>
  <c r="J31" i="6" s="1"/>
  <c r="D33" i="3"/>
  <c r="C33" i="3"/>
  <c r="D34" i="3" l="1"/>
  <c r="C34" i="3"/>
  <c r="D31" i="6"/>
  <c r="C31" i="6"/>
  <c r="F32" i="3"/>
  <c r="J32" i="6" s="1"/>
  <c r="Q33" i="6"/>
  <c r="E33" i="3"/>
  <c r="D35" i="3" l="1"/>
  <c r="C35" i="3"/>
  <c r="D32" i="6"/>
  <c r="C32" i="6"/>
  <c r="Q34" i="6"/>
  <c r="E34" i="3"/>
  <c r="F33" i="3"/>
  <c r="J33" i="6" s="1"/>
  <c r="Q35" i="6" l="1"/>
  <c r="E35" i="3"/>
  <c r="C36" i="3"/>
  <c r="D36" i="3"/>
  <c r="D33" i="6"/>
  <c r="C33" i="6"/>
  <c r="F34" i="3"/>
  <c r="J34" i="6" s="1"/>
  <c r="C34" i="6" l="1"/>
  <c r="D34" i="6"/>
  <c r="F35" i="3"/>
  <c r="J35" i="6" s="1"/>
  <c r="D37" i="3"/>
  <c r="C37" i="3"/>
  <c r="Q36" i="6"/>
  <c r="E36" i="3"/>
  <c r="Q37" i="6" l="1"/>
  <c r="E37" i="3"/>
  <c r="F36" i="3"/>
  <c r="J36" i="6" s="1"/>
  <c r="D35" i="6"/>
  <c r="C35" i="6"/>
  <c r="D38" i="3"/>
  <c r="C38" i="3"/>
  <c r="Q38" i="6" l="1"/>
  <c r="E38" i="3"/>
  <c r="D39" i="3"/>
  <c r="C39" i="3"/>
  <c r="F37" i="3"/>
  <c r="J37" i="6" s="1"/>
  <c r="D36" i="6"/>
  <c r="C36" i="6"/>
  <c r="C37" i="6" l="1"/>
  <c r="D37" i="6"/>
  <c r="Q39" i="6"/>
  <c r="E39" i="3"/>
  <c r="D40" i="3"/>
  <c r="C40" i="3"/>
  <c r="F38" i="3"/>
  <c r="J38" i="6" s="1"/>
  <c r="F39" i="3" l="1"/>
  <c r="J39" i="6" s="1"/>
  <c r="D41" i="3"/>
  <c r="C41" i="3"/>
  <c r="Q40" i="6"/>
  <c r="E40" i="3"/>
  <c r="D38" i="6"/>
  <c r="C38" i="6"/>
  <c r="F40" i="3" l="1"/>
  <c r="J40" i="6" s="1"/>
  <c r="Q41" i="6"/>
  <c r="E41" i="3"/>
  <c r="D39" i="6"/>
  <c r="C39" i="6"/>
  <c r="AO24" i="6"/>
  <c r="AP24" i="6" s="1"/>
  <c r="D42" i="3"/>
  <c r="C42" i="3"/>
  <c r="F41" i="3" l="1"/>
  <c r="J41" i="6" s="1"/>
  <c r="Q42" i="6"/>
  <c r="E42" i="3"/>
  <c r="D40" i="6"/>
  <c r="C40" i="6"/>
  <c r="D43" i="3"/>
  <c r="C43" i="3"/>
  <c r="D44" i="3" l="1"/>
  <c r="C44" i="3"/>
  <c r="F42" i="3"/>
  <c r="J42" i="6" s="1"/>
  <c r="D41" i="6"/>
  <c r="C41" i="6"/>
  <c r="Q43" i="6"/>
  <c r="E43" i="3"/>
  <c r="AO23" i="6" l="1"/>
  <c r="AP23" i="6" s="1"/>
  <c r="D42" i="6"/>
  <c r="C42" i="6"/>
  <c r="D45" i="3"/>
  <c r="C45" i="3"/>
  <c r="F43" i="3"/>
  <c r="J43" i="6" s="1"/>
  <c r="Q44" i="6"/>
  <c r="E44" i="3"/>
  <c r="F44" i="3" l="1"/>
  <c r="J44" i="6" s="1"/>
  <c r="Q45" i="6"/>
  <c r="E45" i="3"/>
  <c r="D43" i="6"/>
  <c r="C43" i="6"/>
  <c r="C46" i="3"/>
  <c r="D46" i="3"/>
  <c r="Q46" i="6" l="1"/>
  <c r="E46" i="3"/>
  <c r="F45" i="3"/>
  <c r="J45" i="6" s="1"/>
  <c r="D47" i="3"/>
  <c r="C47" i="3"/>
  <c r="D44" i="6"/>
  <c r="C44" i="6"/>
  <c r="F46" i="3" l="1"/>
  <c r="J46" i="6" s="1"/>
  <c r="D48" i="3"/>
  <c r="C48" i="3"/>
  <c r="Q47" i="6"/>
  <c r="E47" i="3"/>
  <c r="D45" i="6"/>
  <c r="C45" i="6"/>
  <c r="Q48" i="6" l="1"/>
  <c r="E48" i="3"/>
  <c r="D49" i="3"/>
  <c r="C49" i="3"/>
  <c r="F47" i="3"/>
  <c r="J47" i="6" s="1"/>
  <c r="D46" i="6"/>
  <c r="C46" i="6"/>
  <c r="Q49" i="6" l="1"/>
  <c r="E49" i="3"/>
  <c r="C50" i="3"/>
  <c r="D50" i="3"/>
  <c r="F48" i="3"/>
  <c r="J48" i="6" s="1"/>
  <c r="D47" i="6"/>
  <c r="AO22" i="6"/>
  <c r="AP22" i="6" s="1"/>
  <c r="C47" i="6"/>
  <c r="Q50" i="6" l="1"/>
  <c r="E50" i="3"/>
  <c r="D48" i="6"/>
  <c r="C48" i="6"/>
  <c r="F49" i="3"/>
  <c r="J49" i="6" s="1"/>
  <c r="D51" i="3"/>
  <c r="C51" i="3"/>
  <c r="D52" i="3" l="1"/>
  <c r="C52" i="3"/>
  <c r="F50" i="3"/>
  <c r="J50" i="6" s="1"/>
  <c r="D49" i="6"/>
  <c r="C49" i="6"/>
  <c r="Q51" i="6"/>
  <c r="E51" i="3"/>
  <c r="C50" i="6" l="1"/>
  <c r="D50" i="6"/>
  <c r="F51" i="3"/>
  <c r="J51" i="6" s="1"/>
  <c r="Q52" i="6"/>
  <c r="E52" i="3"/>
  <c r="D53" i="3"/>
  <c r="C53" i="3"/>
  <c r="D51" i="6" l="1"/>
  <c r="C51" i="6"/>
  <c r="E53" i="3"/>
  <c r="Q53" i="6"/>
  <c r="D54" i="3"/>
  <c r="C54" i="3"/>
  <c r="F52" i="3"/>
  <c r="J52" i="6" s="1"/>
  <c r="D52" i="6" l="1"/>
  <c r="C52" i="6"/>
  <c r="Q54" i="6"/>
  <c r="E54" i="3"/>
  <c r="F53" i="3"/>
  <c r="J53" i="6" s="1"/>
  <c r="D55" i="3"/>
  <c r="C55" i="3"/>
  <c r="F54" i="3" l="1"/>
  <c r="J54" i="6" s="1"/>
  <c r="D56" i="3"/>
  <c r="C56" i="3"/>
  <c r="Q55" i="6"/>
  <c r="E55" i="3"/>
  <c r="D53" i="6"/>
  <c r="C53" i="6"/>
  <c r="D57" i="3" l="1"/>
  <c r="C57" i="3"/>
  <c r="Q56" i="6"/>
  <c r="E56" i="3"/>
  <c r="F55" i="3"/>
  <c r="J55" i="6" s="1"/>
  <c r="D54" i="6"/>
  <c r="C54" i="6"/>
  <c r="F56" i="3" l="1"/>
  <c r="J56" i="6" s="1"/>
  <c r="Q57" i="6"/>
  <c r="E57" i="3"/>
  <c r="D55" i="6"/>
  <c r="C55" i="6"/>
  <c r="AO21" i="6"/>
  <c r="AP21" i="6" s="1"/>
  <c r="D58" i="3"/>
  <c r="C58" i="3"/>
  <c r="Q58" i="6" l="1"/>
  <c r="E58" i="3"/>
  <c r="F57" i="3"/>
  <c r="J57" i="6" s="1"/>
  <c r="D59" i="3"/>
  <c r="C59" i="3"/>
  <c r="D56" i="6"/>
  <c r="C56" i="6"/>
  <c r="D60" i="3" l="1"/>
  <c r="C60" i="3"/>
  <c r="F58" i="3"/>
  <c r="J58" i="6" s="1"/>
  <c r="Q59" i="6"/>
  <c r="E59" i="3"/>
  <c r="D57" i="6"/>
  <c r="C57" i="6"/>
  <c r="D58" i="6" l="1"/>
  <c r="C58" i="6"/>
  <c r="Q60" i="6"/>
  <c r="E60" i="3"/>
  <c r="D61" i="3"/>
  <c r="C61" i="3"/>
  <c r="F59" i="3"/>
  <c r="J59" i="6" s="1"/>
  <c r="F60" i="3" l="1"/>
  <c r="J60" i="6" s="1"/>
  <c r="D62" i="3"/>
  <c r="C62" i="3"/>
  <c r="D59" i="6"/>
  <c r="C59" i="6"/>
  <c r="Q61" i="6"/>
  <c r="E61" i="3"/>
  <c r="Q62" i="6" l="1"/>
  <c r="E62" i="3"/>
  <c r="D63" i="3"/>
  <c r="C63" i="3"/>
  <c r="F61" i="3"/>
  <c r="J61" i="6" s="1"/>
  <c r="D60" i="6"/>
  <c r="C60" i="6"/>
  <c r="Q63" i="6" l="1"/>
  <c r="E63" i="3"/>
  <c r="D61" i="6"/>
  <c r="C61" i="6"/>
  <c r="F62" i="3"/>
  <c r="J62" i="6" s="1"/>
  <c r="D64" i="3"/>
  <c r="C64" i="3"/>
  <c r="Q64" i="6" l="1"/>
  <c r="E64" i="3"/>
  <c r="D62" i="6"/>
  <c r="C62" i="6"/>
  <c r="F63" i="3"/>
  <c r="J63" i="6" s="1"/>
  <c r="D65" i="3"/>
  <c r="C65" i="3"/>
  <c r="D66" i="3" l="1"/>
  <c r="C66" i="3"/>
  <c r="Q65" i="6"/>
  <c r="E65" i="3"/>
  <c r="F64" i="3"/>
  <c r="J64" i="6" s="1"/>
  <c r="D63" i="6"/>
  <c r="C63" i="6"/>
  <c r="D67" i="3" l="1"/>
  <c r="C67" i="3"/>
  <c r="F65" i="3"/>
  <c r="J65" i="6" s="1"/>
  <c r="D64" i="6"/>
  <c r="C64" i="6"/>
  <c r="AO20" i="6"/>
  <c r="AP20" i="6" s="1"/>
  <c r="Q66" i="6"/>
  <c r="E66" i="3"/>
  <c r="F66" i="3" l="1"/>
  <c r="J66" i="6" s="1"/>
  <c r="D68" i="3"/>
  <c r="C68" i="3"/>
  <c r="D65" i="6"/>
  <c r="C65" i="6"/>
  <c r="Q67" i="6"/>
  <c r="E67" i="3"/>
  <c r="Q68" i="6" l="1"/>
  <c r="E68" i="3"/>
  <c r="D69" i="3"/>
  <c r="C69" i="3"/>
  <c r="F67" i="3"/>
  <c r="J67" i="6" s="1"/>
  <c r="D66" i="6"/>
  <c r="C66" i="6"/>
  <c r="F68" i="3" l="1"/>
  <c r="J68" i="6" s="1"/>
  <c r="D67" i="6"/>
  <c r="C67" i="6"/>
  <c r="Q69" i="6"/>
  <c r="E69" i="3"/>
  <c r="D70" i="3"/>
  <c r="C70" i="3"/>
  <c r="Q70" i="6" l="1"/>
  <c r="E70" i="3"/>
  <c r="D71" i="3"/>
  <c r="C71" i="3"/>
  <c r="F69" i="3"/>
  <c r="J69" i="6" s="1"/>
  <c r="D68" i="6"/>
  <c r="C68" i="6"/>
  <c r="AO19" i="6"/>
  <c r="AP19" i="6" s="1"/>
  <c r="F70" i="3" l="1"/>
  <c r="J70" i="6" s="1"/>
  <c r="D72" i="3"/>
  <c r="C72" i="3"/>
  <c r="D69" i="6"/>
  <c r="C69" i="6"/>
  <c r="Q71" i="6"/>
  <c r="E71" i="3"/>
  <c r="D73" i="3" l="1"/>
  <c r="C73" i="3"/>
  <c r="F71" i="3"/>
  <c r="J71" i="6" s="1"/>
  <c r="Q72" i="6"/>
  <c r="E72" i="3"/>
  <c r="D70" i="6"/>
  <c r="C70" i="6"/>
  <c r="Q73" i="6" l="1"/>
  <c r="E73" i="3"/>
  <c r="D71" i="6"/>
  <c r="C71" i="6"/>
  <c r="F72" i="3"/>
  <c r="J72" i="6" s="1"/>
  <c r="C74" i="3"/>
  <c r="D74" i="3"/>
  <c r="D75" i="3" l="1"/>
  <c r="C75" i="3"/>
  <c r="D72" i="6"/>
  <c r="C72" i="6"/>
  <c r="Q74" i="6"/>
  <c r="E74" i="3"/>
  <c r="F73" i="3"/>
  <c r="J73" i="6" s="1"/>
  <c r="D76" i="3" l="1"/>
  <c r="C76" i="3"/>
  <c r="F74" i="3"/>
  <c r="J74" i="6" s="1"/>
  <c r="E75" i="3"/>
  <c r="Q75" i="6"/>
  <c r="D73" i="6"/>
  <c r="C73" i="6"/>
  <c r="AO18" i="6"/>
  <c r="AP18" i="6" s="1"/>
  <c r="F75" i="3" l="1"/>
  <c r="J75" i="6" s="1"/>
  <c r="Q76" i="6"/>
  <c r="E76" i="3"/>
  <c r="D77" i="3"/>
  <c r="C77" i="3"/>
  <c r="K34" i="3"/>
  <c r="D74" i="6"/>
  <c r="C74" i="6"/>
  <c r="D78" i="3" l="1"/>
  <c r="C78" i="3"/>
  <c r="F76" i="3"/>
  <c r="J76" i="6" s="1"/>
  <c r="Q77" i="6"/>
  <c r="E77" i="3"/>
  <c r="D75" i="6"/>
  <c r="C75" i="6"/>
  <c r="F77" i="3" l="1"/>
  <c r="J77" i="6" s="1"/>
  <c r="Q78" i="6"/>
  <c r="E78" i="3"/>
  <c r="D79" i="3"/>
  <c r="C79" i="3"/>
  <c r="C76" i="6"/>
  <c r="D76" i="6"/>
  <c r="Q79" i="6" l="1"/>
  <c r="E79" i="3"/>
  <c r="F78" i="3"/>
  <c r="J78" i="6" s="1"/>
  <c r="C77" i="6"/>
  <c r="D77" i="6"/>
  <c r="D80" i="3"/>
  <c r="C80" i="3"/>
  <c r="D81" i="3" l="1"/>
  <c r="C81" i="3"/>
  <c r="Q80" i="6"/>
  <c r="E80" i="3"/>
  <c r="C78" i="6"/>
  <c r="D78" i="6"/>
  <c r="F79" i="3"/>
  <c r="J79" i="6" s="1"/>
  <c r="C82" i="3" l="1"/>
  <c r="D82" i="3"/>
  <c r="C79" i="6"/>
  <c r="D79" i="6"/>
  <c r="F80" i="3"/>
  <c r="J80" i="6" s="1"/>
  <c r="Q81" i="6"/>
  <c r="E81" i="3"/>
  <c r="F81" i="3" l="1"/>
  <c r="J81" i="6" s="1"/>
  <c r="Q82" i="6"/>
  <c r="E82" i="3"/>
  <c r="D83" i="3"/>
  <c r="C83" i="3"/>
  <c r="C80" i="6"/>
  <c r="D80" i="6"/>
  <c r="C81" i="6" l="1"/>
  <c r="D81" i="6"/>
  <c r="AO17" i="6"/>
  <c r="AP17" i="6" s="1"/>
  <c r="F82" i="3"/>
  <c r="J82" i="6" s="1"/>
  <c r="Q83" i="6"/>
  <c r="E83" i="3"/>
  <c r="D84" i="3"/>
  <c r="C84" i="3"/>
  <c r="Q84" i="6" l="1"/>
  <c r="E84" i="3"/>
  <c r="F83" i="3"/>
  <c r="J83" i="6" s="1"/>
  <c r="C82" i="6"/>
  <c r="D82" i="6"/>
  <c r="D85" i="3"/>
  <c r="C85" i="3"/>
  <c r="Q85" i="6" l="1"/>
  <c r="E85" i="3"/>
  <c r="C83" i="6"/>
  <c r="D83" i="6"/>
  <c r="C86" i="3"/>
  <c r="D86" i="3"/>
  <c r="F84" i="3"/>
  <c r="J84" i="6" s="1"/>
  <c r="D87" i="3" l="1"/>
  <c r="C87" i="3"/>
  <c r="C84" i="6"/>
  <c r="D84" i="6"/>
  <c r="F85" i="3"/>
  <c r="J85" i="6" s="1"/>
  <c r="Q86" i="6"/>
  <c r="E86" i="3"/>
  <c r="D88" i="3" l="1"/>
  <c r="C88" i="3"/>
  <c r="Q87" i="6"/>
  <c r="E87" i="3"/>
  <c r="C85" i="6"/>
  <c r="D85" i="6"/>
  <c r="F86" i="3"/>
  <c r="J86" i="6" s="1"/>
  <c r="D89" i="3" l="1"/>
  <c r="C89" i="3"/>
  <c r="Q88" i="6"/>
  <c r="E88" i="3"/>
  <c r="C86" i="6"/>
  <c r="D86" i="6"/>
  <c r="F87" i="3"/>
  <c r="J87" i="6" s="1"/>
  <c r="F88" i="3" l="1"/>
  <c r="J88" i="6" s="1"/>
  <c r="Q89" i="6"/>
  <c r="E89" i="3"/>
  <c r="C87" i="6"/>
  <c r="D87" i="6"/>
  <c r="C90" i="3"/>
  <c r="D90" i="3"/>
  <c r="C88" i="6" l="1"/>
  <c r="D88" i="6"/>
  <c r="Q90" i="6"/>
  <c r="E90" i="3"/>
  <c r="D91" i="3"/>
  <c r="C91" i="3"/>
  <c r="F89" i="3"/>
  <c r="J89" i="6" s="1"/>
  <c r="D92" i="3" l="1"/>
  <c r="C92" i="3"/>
  <c r="F90" i="3"/>
  <c r="J90" i="6" s="1"/>
  <c r="Q91" i="6"/>
  <c r="E91" i="3"/>
  <c r="C89" i="6"/>
  <c r="D89" i="6"/>
  <c r="C90" i="6" l="1"/>
  <c r="D90" i="6"/>
  <c r="F91" i="3"/>
  <c r="J91" i="6" s="1"/>
  <c r="D93" i="3"/>
  <c r="C93" i="3"/>
  <c r="Q92" i="6"/>
  <c r="E92" i="3"/>
  <c r="F92" i="3" l="1"/>
  <c r="J92" i="6" s="1"/>
  <c r="Q93" i="6"/>
  <c r="E93" i="3"/>
  <c r="C91" i="6"/>
  <c r="D91" i="6"/>
  <c r="AO16" i="6"/>
  <c r="AP16" i="6" s="1"/>
  <c r="C94" i="3"/>
  <c r="D94" i="3"/>
  <c r="D95" i="3" l="1"/>
  <c r="C95" i="3"/>
  <c r="C92" i="6"/>
  <c r="AC17" i="6" s="1"/>
  <c r="D92" i="6"/>
  <c r="F93" i="3"/>
  <c r="J93" i="6" s="1"/>
  <c r="Q94" i="6"/>
  <c r="E94" i="3"/>
  <c r="Q95" i="6" l="1"/>
  <c r="E95" i="3"/>
  <c r="C93" i="6"/>
  <c r="D93" i="6"/>
  <c r="F94" i="3"/>
  <c r="J94" i="6" s="1"/>
  <c r="D96" i="3"/>
  <c r="C96" i="3"/>
  <c r="C94" i="6" l="1"/>
  <c r="D94" i="6"/>
  <c r="F95" i="3"/>
  <c r="J95" i="6" s="1"/>
  <c r="Q96" i="6"/>
  <c r="E96" i="3"/>
  <c r="D97" i="3"/>
  <c r="C97" i="3"/>
  <c r="C95" i="6" l="1"/>
  <c r="D95" i="6"/>
  <c r="AO15" i="6"/>
  <c r="AP15" i="6" s="1"/>
  <c r="C98" i="3"/>
  <c r="D98" i="3"/>
  <c r="F96" i="3"/>
  <c r="J96" i="6" s="1"/>
  <c r="Q97" i="6"/>
  <c r="E97" i="3"/>
  <c r="Q98" i="6" l="1"/>
  <c r="E98" i="3"/>
  <c r="D99" i="3"/>
  <c r="C99" i="3"/>
  <c r="C96" i="6"/>
  <c r="D96" i="6"/>
  <c r="F97" i="3"/>
  <c r="J97" i="6" s="1"/>
  <c r="Q99" i="6" l="1"/>
  <c r="E99" i="3"/>
  <c r="D97" i="6"/>
  <c r="C97" i="6"/>
  <c r="F98" i="3"/>
  <c r="J98" i="6" s="1"/>
  <c r="D100" i="3"/>
  <c r="C100" i="3"/>
  <c r="D101" i="3" l="1"/>
  <c r="C101" i="3"/>
  <c r="Q100" i="6"/>
  <c r="E100" i="3"/>
  <c r="D98" i="6"/>
  <c r="C98" i="6"/>
  <c r="F99" i="3"/>
  <c r="J99" i="6" s="1"/>
  <c r="Q101" i="6" l="1"/>
  <c r="E101" i="3"/>
  <c r="D99" i="6"/>
  <c r="C99" i="6"/>
  <c r="AO14" i="6"/>
  <c r="AP14" i="6" s="1"/>
  <c r="F100" i="3"/>
  <c r="J100" i="6" s="1"/>
  <c r="D102" i="3"/>
  <c r="C102" i="3"/>
  <c r="D100" i="6" l="1"/>
  <c r="C100" i="6"/>
  <c r="F101" i="3"/>
  <c r="J101" i="6" s="1"/>
  <c r="D103" i="3"/>
  <c r="C103" i="3"/>
  <c r="Q102" i="6"/>
  <c r="E102" i="3"/>
  <c r="Q103" i="6" l="1"/>
  <c r="E103" i="3"/>
  <c r="D104" i="3"/>
  <c r="C104" i="3"/>
  <c r="F102" i="3"/>
  <c r="J102" i="6" s="1"/>
  <c r="D101" i="6"/>
  <c r="C101" i="6"/>
  <c r="D102" i="6" l="1"/>
  <c r="C102" i="6"/>
  <c r="D105" i="3"/>
  <c r="C105" i="3"/>
  <c r="F103" i="3"/>
  <c r="J103" i="6" s="1"/>
  <c r="Q104" i="6"/>
  <c r="E104" i="3"/>
  <c r="Q105" i="6" l="1"/>
  <c r="E105" i="3"/>
  <c r="F104" i="3"/>
  <c r="J104" i="6" s="1"/>
  <c r="C106" i="3"/>
  <c r="D106" i="3"/>
  <c r="D103" i="6"/>
  <c r="C103" i="6"/>
  <c r="D107" i="3" l="1"/>
  <c r="C107" i="3"/>
  <c r="D104" i="6"/>
  <c r="C104" i="6"/>
  <c r="Q106" i="6"/>
  <c r="E106" i="3"/>
  <c r="F105" i="3"/>
  <c r="J105" i="6" s="1"/>
  <c r="D108" i="3" l="1"/>
  <c r="C108" i="3"/>
  <c r="F106" i="3"/>
  <c r="J106" i="6" s="1"/>
  <c r="D105" i="6"/>
  <c r="C105" i="6"/>
  <c r="Q107" i="6"/>
  <c r="E107" i="3"/>
  <c r="C109" i="3" l="1"/>
  <c r="D109" i="3"/>
  <c r="D106" i="6"/>
  <c r="C106" i="6"/>
  <c r="Q108" i="6"/>
  <c r="E108" i="3"/>
  <c r="F107" i="3"/>
  <c r="J107" i="6" s="1"/>
  <c r="C110" i="3" l="1"/>
  <c r="D110" i="3"/>
  <c r="D107" i="6"/>
  <c r="AO13" i="6"/>
  <c r="AP13" i="6" s="1"/>
  <c r="C107" i="6"/>
  <c r="F108" i="3"/>
  <c r="J108" i="6" s="1"/>
  <c r="Q109" i="6"/>
  <c r="E109" i="3"/>
  <c r="Q110" i="6" l="1"/>
  <c r="E110" i="3"/>
  <c r="D108" i="6"/>
  <c r="C108" i="6"/>
  <c r="D111" i="3"/>
  <c r="C111" i="3"/>
  <c r="F109" i="3"/>
  <c r="J109" i="6" s="1"/>
  <c r="F110" i="3" l="1"/>
  <c r="J110" i="6" s="1"/>
  <c r="Q111" i="6"/>
  <c r="E111" i="3"/>
  <c r="D109" i="6"/>
  <c r="C109" i="6"/>
  <c r="C112" i="3"/>
  <c r="D112" i="3"/>
  <c r="F111" i="3" l="1"/>
  <c r="J111" i="6" s="1"/>
  <c r="D110" i="6"/>
  <c r="C110" i="6"/>
  <c r="C113" i="3"/>
  <c r="D113" i="3"/>
  <c r="Q112" i="6"/>
  <c r="E112" i="3"/>
  <c r="D111" i="6" l="1"/>
  <c r="C111" i="6"/>
  <c r="Q113" i="6"/>
  <c r="E113" i="3"/>
  <c r="C114" i="3"/>
  <c r="D114" i="3"/>
  <c r="F112" i="3"/>
  <c r="J112" i="6" s="1"/>
  <c r="Q114" i="6" l="1"/>
  <c r="E114" i="3"/>
  <c r="F113" i="3"/>
  <c r="J113" i="6" s="1"/>
  <c r="D112" i="6"/>
  <c r="C112" i="6"/>
  <c r="D115" i="3"/>
  <c r="C115" i="3"/>
  <c r="F114" i="3" l="1"/>
  <c r="J114" i="6" s="1"/>
  <c r="D113" i="6"/>
  <c r="C113" i="6"/>
  <c r="Q115" i="6"/>
  <c r="E115" i="3"/>
  <c r="C116" i="3"/>
  <c r="D116" i="3"/>
  <c r="F115" i="3" l="1"/>
  <c r="J115" i="6" s="1"/>
  <c r="C117" i="3"/>
  <c r="D117" i="3"/>
  <c r="Q116" i="6"/>
  <c r="E116" i="3"/>
  <c r="D114" i="6"/>
  <c r="C114" i="6"/>
  <c r="F116" i="3" l="1"/>
  <c r="J116" i="6" s="1"/>
  <c r="D115" i="6"/>
  <c r="C115" i="6"/>
  <c r="Q117" i="6"/>
  <c r="E117" i="3"/>
  <c r="D118" i="3"/>
  <c r="C118" i="3"/>
  <c r="D119" i="3" l="1"/>
  <c r="C119" i="3"/>
  <c r="D116" i="6"/>
  <c r="C116" i="6"/>
  <c r="Q118" i="6"/>
  <c r="E118" i="3"/>
  <c r="F117" i="3"/>
  <c r="J117" i="6" s="1"/>
  <c r="Q119" i="6" l="1"/>
  <c r="E119" i="3"/>
  <c r="D117" i="6"/>
  <c r="C117" i="6"/>
  <c r="AO12" i="6"/>
  <c r="AP12" i="6" s="1"/>
  <c r="F118" i="3"/>
  <c r="J118" i="6" s="1"/>
  <c r="C120" i="3"/>
  <c r="D120" i="3"/>
  <c r="D118" i="6" l="1"/>
  <c r="C118" i="6"/>
  <c r="D121" i="3"/>
  <c r="C121" i="3"/>
  <c r="Q120" i="6"/>
  <c r="E120" i="3"/>
  <c r="F119" i="3"/>
  <c r="J119" i="6" s="1"/>
  <c r="F120" i="3" l="1"/>
  <c r="J120" i="6" s="1"/>
  <c r="D122" i="3"/>
  <c r="C122" i="3"/>
  <c r="Q121" i="6"/>
  <c r="E121" i="3"/>
  <c r="D119" i="6"/>
  <c r="C119" i="6"/>
  <c r="D123" i="3" l="1"/>
  <c r="C123" i="3"/>
  <c r="Q122" i="6"/>
  <c r="E122" i="3"/>
  <c r="F121" i="3"/>
  <c r="J121" i="6" s="1"/>
  <c r="D120" i="6"/>
  <c r="C120" i="6"/>
  <c r="AO11" i="6"/>
  <c r="AP11" i="6" s="1"/>
  <c r="D121" i="6" l="1"/>
  <c r="C121" i="6"/>
  <c r="D124" i="3"/>
  <c r="C124" i="3"/>
  <c r="Q123" i="6"/>
  <c r="E123" i="3"/>
  <c r="F122" i="3"/>
  <c r="J122" i="6" s="1"/>
  <c r="F123" i="3" l="1"/>
  <c r="J123" i="6" s="1"/>
  <c r="D125" i="3"/>
  <c r="C125" i="3"/>
  <c r="D122" i="6"/>
  <c r="C122" i="6"/>
  <c r="Q124" i="6"/>
  <c r="E124" i="3"/>
  <c r="Q125" i="6" l="1"/>
  <c r="E125" i="3"/>
  <c r="D126" i="3"/>
  <c r="C126" i="3"/>
  <c r="F124" i="3"/>
  <c r="J124" i="6" s="1"/>
  <c r="D123" i="6"/>
  <c r="C123" i="6"/>
  <c r="D127" i="3" l="1"/>
  <c r="C127" i="3"/>
  <c r="D124" i="6"/>
  <c r="C124" i="6"/>
  <c r="Q126" i="6"/>
  <c r="E126" i="3"/>
  <c r="F125" i="3"/>
  <c r="J125" i="6" s="1"/>
  <c r="D128" i="3" l="1"/>
  <c r="C128" i="3"/>
  <c r="F126" i="3"/>
  <c r="J126" i="6" s="1"/>
  <c r="D125" i="6"/>
  <c r="C125" i="6"/>
  <c r="AO10" i="6"/>
  <c r="AP10" i="6" s="1"/>
  <c r="Q127" i="6"/>
  <c r="E127" i="3"/>
  <c r="D126" i="6" l="1"/>
  <c r="C126" i="6"/>
  <c r="D129" i="3"/>
  <c r="C129" i="3"/>
  <c r="Q128" i="6"/>
  <c r="E128" i="3"/>
  <c r="F127" i="3"/>
  <c r="J127" i="6" s="1"/>
  <c r="D127" i="6" l="1"/>
  <c r="C127" i="6"/>
  <c r="F128" i="3"/>
  <c r="J128" i="6" s="1"/>
  <c r="C130" i="3"/>
  <c r="D130" i="3"/>
  <c r="Q129" i="6"/>
  <c r="E129" i="3"/>
  <c r="C128" i="6" l="1"/>
  <c r="D128" i="6"/>
  <c r="D131" i="3"/>
  <c r="C131" i="3"/>
  <c r="Q130" i="6"/>
  <c r="E130" i="3"/>
  <c r="F129" i="3"/>
  <c r="J129" i="6" s="1"/>
  <c r="Q131" i="6" l="1"/>
  <c r="E131" i="3"/>
  <c r="F130" i="3"/>
  <c r="J130" i="6" s="1"/>
  <c r="D132" i="3"/>
  <c r="C132" i="3"/>
  <c r="C129" i="6"/>
  <c r="D129" i="6"/>
  <c r="C130" i="6" l="1"/>
  <c r="D130" i="6"/>
  <c r="F131" i="3"/>
  <c r="J131" i="6" s="1"/>
  <c r="Q132" i="6"/>
  <c r="E132" i="3"/>
  <c r="D133" i="3"/>
  <c r="C133" i="3"/>
  <c r="C131" i="6" l="1"/>
  <c r="D131" i="6"/>
  <c r="D134" i="3"/>
  <c r="C134" i="3"/>
  <c r="F132" i="3"/>
  <c r="J132" i="6" s="1"/>
  <c r="Q133" i="6"/>
  <c r="E133" i="3"/>
  <c r="Q134" i="6" l="1"/>
  <c r="E134" i="3"/>
  <c r="C132" i="6"/>
  <c r="D132" i="6"/>
  <c r="F133" i="3"/>
  <c r="J133" i="6" s="1"/>
  <c r="D135" i="3"/>
  <c r="C135" i="3"/>
  <c r="F134" i="3" l="1"/>
  <c r="J134" i="6" s="1"/>
  <c r="C136" i="3"/>
  <c r="D136" i="3"/>
  <c r="Q135" i="6"/>
  <c r="E135" i="3"/>
  <c r="C133" i="6"/>
  <c r="D133" i="6"/>
  <c r="AO9" i="6"/>
  <c r="AP9" i="6" s="1"/>
  <c r="F135" i="3" l="1"/>
  <c r="J135" i="6" s="1"/>
  <c r="Q136" i="6"/>
  <c r="G136" i="6"/>
  <c r="E136" i="3"/>
  <c r="H30" i="3"/>
  <c r="G18" i="6"/>
  <c r="H18" i="6" s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H94" i="6" s="1"/>
  <c r="G95" i="6"/>
  <c r="G96" i="6"/>
  <c r="G97" i="6"/>
  <c r="G98" i="6"/>
  <c r="G99" i="6"/>
  <c r="G100" i="6"/>
  <c r="G101" i="6"/>
  <c r="G102" i="6"/>
  <c r="H102" i="6" s="1"/>
  <c r="G103" i="6"/>
  <c r="G104" i="6"/>
  <c r="G105" i="6"/>
  <c r="G106" i="6"/>
  <c r="G107" i="6"/>
  <c r="G108" i="6"/>
  <c r="G109" i="6"/>
  <c r="G110" i="6"/>
  <c r="H110" i="6" s="1"/>
  <c r="G111" i="6"/>
  <c r="G112" i="6"/>
  <c r="G113" i="6"/>
  <c r="G114" i="6"/>
  <c r="G115" i="6"/>
  <c r="G116" i="6"/>
  <c r="G117" i="6"/>
  <c r="G118" i="6"/>
  <c r="H118" i="6" s="1"/>
  <c r="G119" i="6"/>
  <c r="G120" i="6"/>
  <c r="G121" i="6"/>
  <c r="G122" i="6"/>
  <c r="G123" i="6"/>
  <c r="G124" i="6"/>
  <c r="G125" i="6"/>
  <c r="G126" i="6"/>
  <c r="H126" i="6" s="1"/>
  <c r="G127" i="6"/>
  <c r="G128" i="6"/>
  <c r="G129" i="6"/>
  <c r="G130" i="6"/>
  <c r="G131" i="6"/>
  <c r="G132" i="6"/>
  <c r="G133" i="6"/>
  <c r="G134" i="6"/>
  <c r="H134" i="6" s="1"/>
  <c r="G135" i="6"/>
  <c r="C134" i="6"/>
  <c r="D134" i="6"/>
  <c r="H132" i="6" l="1"/>
  <c r="H124" i="6"/>
  <c r="H116" i="6"/>
  <c r="H108" i="6"/>
  <c r="H100" i="6"/>
  <c r="H92" i="6"/>
  <c r="H84" i="6"/>
  <c r="H76" i="6"/>
  <c r="H68" i="6"/>
  <c r="H60" i="6"/>
  <c r="H52" i="6"/>
  <c r="H44" i="6"/>
  <c r="H36" i="6"/>
  <c r="H28" i="6"/>
  <c r="H20" i="6"/>
  <c r="H49" i="6"/>
  <c r="H41" i="6"/>
  <c r="H33" i="6"/>
  <c r="H25" i="6"/>
  <c r="H130" i="6"/>
  <c r="H122" i="6"/>
  <c r="H114" i="6"/>
  <c r="H106" i="6"/>
  <c r="H98" i="6"/>
  <c r="H90" i="6"/>
  <c r="H82" i="6"/>
  <c r="H74" i="6"/>
  <c r="H66" i="6"/>
  <c r="H58" i="6"/>
  <c r="H50" i="6"/>
  <c r="H42" i="6"/>
  <c r="H34" i="6"/>
  <c r="H26" i="6"/>
  <c r="H135" i="6"/>
  <c r="H127" i="6"/>
  <c r="H119" i="6"/>
  <c r="H111" i="6"/>
  <c r="H103" i="6"/>
  <c r="H95" i="6"/>
  <c r="H87" i="6"/>
  <c r="H79" i="6"/>
  <c r="H71" i="6"/>
  <c r="H63" i="6"/>
  <c r="H55" i="6"/>
  <c r="H47" i="6"/>
  <c r="H39" i="6"/>
  <c r="H31" i="6"/>
  <c r="H23" i="6"/>
  <c r="H131" i="6"/>
  <c r="H123" i="6"/>
  <c r="H115" i="6"/>
  <c r="H107" i="6"/>
  <c r="H99" i="6"/>
  <c r="H91" i="6"/>
  <c r="H83" i="6"/>
  <c r="H75" i="6"/>
  <c r="H67" i="6"/>
  <c r="H59" i="6"/>
  <c r="H51" i="6"/>
  <c r="H43" i="6"/>
  <c r="H35" i="6"/>
  <c r="H27" i="6"/>
  <c r="H19" i="6"/>
  <c r="H129" i="6"/>
  <c r="H121" i="6"/>
  <c r="H113" i="6"/>
  <c r="H105" i="6"/>
  <c r="H97" i="6"/>
  <c r="H89" i="6"/>
  <c r="H81" i="6"/>
  <c r="H73" i="6"/>
  <c r="H65" i="6"/>
  <c r="H57" i="6"/>
  <c r="H128" i="6"/>
  <c r="H120" i="6"/>
  <c r="H112" i="6"/>
  <c r="H104" i="6"/>
  <c r="H96" i="6"/>
  <c r="H88" i="6"/>
  <c r="H80" i="6"/>
  <c r="H72" i="6"/>
  <c r="H64" i="6"/>
  <c r="H56" i="6"/>
  <c r="H48" i="6"/>
  <c r="H40" i="6"/>
  <c r="H32" i="6"/>
  <c r="H24" i="6"/>
  <c r="F136" i="3"/>
  <c r="J136" i="6" s="1"/>
  <c r="H86" i="6"/>
  <c r="H78" i="6"/>
  <c r="H70" i="6"/>
  <c r="H62" i="6"/>
  <c r="H54" i="6"/>
  <c r="H46" i="6"/>
  <c r="H38" i="6"/>
  <c r="H30" i="6"/>
  <c r="H22" i="6"/>
  <c r="H136" i="6"/>
  <c r="C135" i="6"/>
  <c r="D135" i="6"/>
  <c r="AO8" i="6"/>
  <c r="H133" i="6"/>
  <c r="H125" i="6"/>
  <c r="H117" i="6"/>
  <c r="H109" i="6"/>
  <c r="H101" i="6"/>
  <c r="H93" i="6"/>
  <c r="H85" i="6"/>
  <c r="H77" i="6"/>
  <c r="H69" i="6"/>
  <c r="H61" i="6"/>
  <c r="H53" i="6"/>
  <c r="H45" i="6"/>
  <c r="H37" i="6"/>
  <c r="H29" i="6"/>
  <c r="H21" i="6"/>
  <c r="C136" i="6" l="1"/>
  <c r="D136" i="6"/>
  <c r="S133" i="6" s="1"/>
  <c r="W133" i="6" s="1"/>
  <c r="AP8" i="6"/>
  <c r="AP7" i="6"/>
  <c r="S132" i="6" l="1"/>
  <c r="W132" i="6" s="1"/>
  <c r="S131" i="6"/>
  <c r="W131" i="6" s="1"/>
  <c r="S134" i="6"/>
  <c r="W134" i="6" s="1"/>
  <c r="S136" i="6"/>
  <c r="W136" i="6" s="1"/>
  <c r="S18" i="6"/>
  <c r="S19" i="6"/>
  <c r="W19" i="6" s="1"/>
  <c r="S20" i="6"/>
  <c r="W20" i="6" s="1"/>
  <c r="S21" i="6"/>
  <c r="W21" i="6" s="1"/>
  <c r="S23" i="6"/>
  <c r="W23" i="6" s="1"/>
  <c r="S22" i="6"/>
  <c r="W22" i="6" s="1"/>
  <c r="S25" i="6"/>
  <c r="W25" i="6" s="1"/>
  <c r="S24" i="6"/>
  <c r="W24" i="6" s="1"/>
  <c r="S27" i="6"/>
  <c r="W27" i="6" s="1"/>
  <c r="S26" i="6"/>
  <c r="W26" i="6" s="1"/>
  <c r="S28" i="6"/>
  <c r="W28" i="6" s="1"/>
  <c r="S31" i="6"/>
  <c r="W31" i="6" s="1"/>
  <c r="S29" i="6"/>
  <c r="W29" i="6" s="1"/>
  <c r="S30" i="6"/>
  <c r="W30" i="6" s="1"/>
  <c r="S35" i="6"/>
  <c r="W35" i="6" s="1"/>
  <c r="S32" i="6"/>
  <c r="W32" i="6" s="1"/>
  <c r="S33" i="6"/>
  <c r="W33" i="6" s="1"/>
  <c r="S34" i="6"/>
  <c r="W34" i="6" s="1"/>
  <c r="S37" i="6"/>
  <c r="W37" i="6" s="1"/>
  <c r="S38" i="6"/>
  <c r="W38" i="6" s="1"/>
  <c r="S36" i="6"/>
  <c r="W36" i="6" s="1"/>
  <c r="S41" i="6"/>
  <c r="W41" i="6" s="1"/>
  <c r="S39" i="6"/>
  <c r="W39" i="6" s="1"/>
  <c r="S40" i="6"/>
  <c r="W40" i="6" s="1"/>
  <c r="S42" i="6"/>
  <c r="W42" i="6" s="1"/>
  <c r="S44" i="6"/>
  <c r="W44" i="6" s="1"/>
  <c r="S43" i="6"/>
  <c r="W43" i="6" s="1"/>
  <c r="S45" i="6"/>
  <c r="W45" i="6" s="1"/>
  <c r="S47" i="6"/>
  <c r="W47" i="6" s="1"/>
  <c r="S46" i="6"/>
  <c r="W46" i="6" s="1"/>
  <c r="S51" i="6"/>
  <c r="W51" i="6" s="1"/>
  <c r="S49" i="6"/>
  <c r="W49" i="6" s="1"/>
  <c r="S48" i="6"/>
  <c r="W48" i="6" s="1"/>
  <c r="S50" i="6"/>
  <c r="W50" i="6" s="1"/>
  <c r="S53" i="6"/>
  <c r="W53" i="6" s="1"/>
  <c r="S52" i="6"/>
  <c r="W52" i="6" s="1"/>
  <c r="S55" i="6"/>
  <c r="W55" i="6" s="1"/>
  <c r="S56" i="6"/>
  <c r="W56" i="6" s="1"/>
  <c r="S54" i="6"/>
  <c r="W54" i="6" s="1"/>
  <c r="S57" i="6"/>
  <c r="W57" i="6" s="1"/>
  <c r="S58" i="6"/>
  <c r="W58" i="6" s="1"/>
  <c r="S60" i="6"/>
  <c r="W60" i="6" s="1"/>
  <c r="S59" i="6"/>
  <c r="W59" i="6" s="1"/>
  <c r="S64" i="6"/>
  <c r="W64" i="6" s="1"/>
  <c r="S61" i="6"/>
  <c r="W61" i="6" s="1"/>
  <c r="S63" i="6"/>
  <c r="W63" i="6" s="1"/>
  <c r="S62" i="6"/>
  <c r="W62" i="6" s="1"/>
  <c r="S67" i="6"/>
  <c r="W67" i="6" s="1"/>
  <c r="S65" i="6"/>
  <c r="W65" i="6" s="1"/>
  <c r="S66" i="6"/>
  <c r="W66" i="6" s="1"/>
  <c r="S68" i="6"/>
  <c r="W68" i="6" s="1"/>
  <c r="S69" i="6"/>
  <c r="W69" i="6" s="1"/>
  <c r="S72" i="6"/>
  <c r="W72" i="6" s="1"/>
  <c r="S71" i="6"/>
  <c r="W71" i="6" s="1"/>
  <c r="S70" i="6"/>
  <c r="W70" i="6" s="1"/>
  <c r="S73" i="6"/>
  <c r="W73" i="6" s="1"/>
  <c r="S75" i="6"/>
  <c r="W75" i="6" s="1"/>
  <c r="S76" i="6"/>
  <c r="W76" i="6" s="1"/>
  <c r="S74" i="6"/>
  <c r="W74" i="6" s="1"/>
  <c r="S80" i="6"/>
  <c r="W80" i="6" s="1"/>
  <c r="S77" i="6"/>
  <c r="W77" i="6" s="1"/>
  <c r="S79" i="6"/>
  <c r="W79" i="6" s="1"/>
  <c r="S78" i="6"/>
  <c r="W78" i="6" s="1"/>
  <c r="S82" i="6"/>
  <c r="W82" i="6" s="1"/>
  <c r="S81" i="6"/>
  <c r="W81" i="6" s="1"/>
  <c r="S85" i="6"/>
  <c r="W85" i="6" s="1"/>
  <c r="S83" i="6"/>
  <c r="W83" i="6" s="1"/>
  <c r="S84" i="6"/>
  <c r="W84" i="6" s="1"/>
  <c r="S86" i="6"/>
  <c r="W86" i="6" s="1"/>
  <c r="S87" i="6"/>
  <c r="W87" i="6" s="1"/>
  <c r="S88" i="6"/>
  <c r="W88" i="6" s="1"/>
  <c r="S89" i="6"/>
  <c r="W89" i="6" s="1"/>
  <c r="S92" i="6"/>
  <c r="W92" i="6" s="1"/>
  <c r="S90" i="6"/>
  <c r="W90" i="6" s="1"/>
  <c r="S91" i="6"/>
  <c r="W91" i="6" s="1"/>
  <c r="S95" i="6"/>
  <c r="W95" i="6" s="1"/>
  <c r="S93" i="6"/>
  <c r="W93" i="6" s="1"/>
  <c r="S94" i="6"/>
  <c r="W94" i="6" s="1"/>
  <c r="S98" i="6"/>
  <c r="W98" i="6" s="1"/>
  <c r="S96" i="6"/>
  <c r="W96" i="6" s="1"/>
  <c r="S97" i="6"/>
  <c r="W97" i="6" s="1"/>
  <c r="S99" i="6"/>
  <c r="W99" i="6" s="1"/>
  <c r="S100" i="6"/>
  <c r="W100" i="6" s="1"/>
  <c r="S102" i="6"/>
  <c r="W102" i="6" s="1"/>
  <c r="S101" i="6"/>
  <c r="W101" i="6" s="1"/>
  <c r="S103" i="6"/>
  <c r="W103" i="6" s="1"/>
  <c r="S104" i="6"/>
  <c r="W104" i="6" s="1"/>
  <c r="S105" i="6"/>
  <c r="W105" i="6" s="1"/>
  <c r="S106" i="6"/>
  <c r="W106" i="6" s="1"/>
  <c r="S108" i="6"/>
  <c r="W108" i="6" s="1"/>
  <c r="S107" i="6"/>
  <c r="W107" i="6" s="1"/>
  <c r="S111" i="6"/>
  <c r="W111" i="6" s="1"/>
  <c r="S109" i="6"/>
  <c r="W109" i="6" s="1"/>
  <c r="S110" i="6"/>
  <c r="W110" i="6" s="1"/>
  <c r="S113" i="6"/>
  <c r="W113" i="6" s="1"/>
  <c r="S112" i="6"/>
  <c r="W112" i="6" s="1"/>
  <c r="S114" i="6"/>
  <c r="W114" i="6" s="1"/>
  <c r="S117" i="6"/>
  <c r="W117" i="6" s="1"/>
  <c r="S115" i="6"/>
  <c r="W115" i="6" s="1"/>
  <c r="S119" i="6"/>
  <c r="W119" i="6" s="1"/>
  <c r="S116" i="6"/>
  <c r="W116" i="6" s="1"/>
  <c r="S118" i="6"/>
  <c r="W118" i="6" s="1"/>
  <c r="S121" i="6"/>
  <c r="W121" i="6" s="1"/>
  <c r="S120" i="6"/>
  <c r="W120" i="6" s="1"/>
  <c r="S123" i="6"/>
  <c r="W123" i="6" s="1"/>
  <c r="S122" i="6"/>
  <c r="W122" i="6" s="1"/>
  <c r="S124" i="6"/>
  <c r="W124" i="6" s="1"/>
  <c r="S125" i="6"/>
  <c r="W125" i="6" s="1"/>
  <c r="S128" i="6"/>
  <c r="W128" i="6" s="1"/>
  <c r="S126" i="6"/>
  <c r="W126" i="6" s="1"/>
  <c r="S127" i="6"/>
  <c r="W127" i="6" s="1"/>
  <c r="S129" i="6"/>
  <c r="W129" i="6" s="1"/>
  <c r="S135" i="6"/>
  <c r="W135" i="6" s="1"/>
  <c r="S130" i="6"/>
  <c r="W130" i="6" s="1"/>
  <c r="W18" i="6" l="1"/>
  <c r="X18" i="6" s="1"/>
  <c r="AD17" i="6"/>
  <c r="AE17" i="6" s="1"/>
  <c r="X19" i="6"/>
  <c r="X20" i="6" l="1"/>
  <c r="X21" i="6" l="1"/>
  <c r="X22" i="6" l="1"/>
  <c r="X23" i="6" l="1"/>
  <c r="X24" i="6" l="1"/>
  <c r="X25" i="6" l="1"/>
  <c r="X26" i="6" l="1"/>
  <c r="X27" i="6" l="1"/>
  <c r="X28" i="6" l="1"/>
  <c r="X29" i="6" l="1"/>
  <c r="X30" i="6" l="1"/>
  <c r="X31" i="6" l="1"/>
  <c r="X32" i="6" l="1"/>
  <c r="X33" i="6" l="1"/>
  <c r="X34" i="6" l="1"/>
  <c r="X35" i="6" l="1"/>
  <c r="X36" i="6" l="1"/>
  <c r="X37" i="6" l="1"/>
  <c r="X38" i="6" l="1"/>
  <c r="X39" i="6" l="1"/>
  <c r="X40" i="6" l="1"/>
  <c r="X41" i="6" l="1"/>
  <c r="X42" i="6" l="1"/>
  <c r="X43" i="6" l="1"/>
  <c r="X44" i="6" l="1"/>
  <c r="X45" i="6" l="1"/>
  <c r="X46" i="6" l="1"/>
  <c r="X47" i="6" l="1"/>
  <c r="X48" i="6" l="1"/>
  <c r="X49" i="6" l="1"/>
  <c r="X50" i="6" l="1"/>
  <c r="X51" i="6" l="1"/>
  <c r="X52" i="6" l="1"/>
  <c r="X53" i="6" l="1"/>
  <c r="X54" i="6" l="1"/>
  <c r="X55" i="6" l="1"/>
  <c r="X56" i="6" l="1"/>
  <c r="X57" i="6" l="1"/>
  <c r="X58" i="6" l="1"/>
  <c r="X59" i="6" l="1"/>
  <c r="X60" i="6" l="1"/>
  <c r="X61" i="6" l="1"/>
  <c r="X62" i="6" l="1"/>
  <c r="X63" i="6" l="1"/>
  <c r="X64" i="6" l="1"/>
  <c r="X65" i="6" l="1"/>
  <c r="X66" i="6" l="1"/>
  <c r="X67" i="6" l="1"/>
  <c r="X68" i="6" l="1"/>
  <c r="X69" i="6" l="1"/>
  <c r="X70" i="6" l="1"/>
  <c r="X71" i="6" l="1"/>
  <c r="X72" i="6" l="1"/>
  <c r="X73" i="6" l="1"/>
  <c r="X74" i="6" l="1"/>
  <c r="X75" i="6" l="1"/>
  <c r="X76" i="6" l="1"/>
  <c r="X77" i="6" l="1"/>
  <c r="X78" i="6" l="1"/>
  <c r="X79" i="6" l="1"/>
  <c r="X80" i="6" l="1"/>
  <c r="X81" i="6" l="1"/>
  <c r="X82" i="6" l="1"/>
  <c r="X83" i="6" l="1"/>
  <c r="X84" i="6" l="1"/>
  <c r="X85" i="6" l="1"/>
  <c r="X86" i="6" l="1"/>
  <c r="X87" i="6" l="1"/>
  <c r="X88" i="6" l="1"/>
  <c r="X89" i="6" l="1"/>
  <c r="X90" i="6" l="1"/>
  <c r="X91" i="6" l="1"/>
  <c r="X92" i="6" l="1"/>
  <c r="X93" i="6" l="1"/>
  <c r="X94" i="6" l="1"/>
  <c r="X95" i="6" l="1"/>
  <c r="X96" i="6" l="1"/>
  <c r="X97" i="6" l="1"/>
  <c r="X98" i="6" l="1"/>
  <c r="X99" i="6" l="1"/>
  <c r="X100" i="6" l="1"/>
  <c r="X101" i="6" l="1"/>
  <c r="X102" i="6" l="1"/>
  <c r="X103" i="6" l="1"/>
  <c r="X104" i="6" l="1"/>
  <c r="X105" i="6" l="1"/>
  <c r="X106" i="6" l="1"/>
  <c r="X107" i="6" l="1"/>
  <c r="X108" i="6" l="1"/>
  <c r="X109" i="6" l="1"/>
  <c r="X110" i="6" l="1"/>
  <c r="X111" i="6" l="1"/>
  <c r="X112" i="6" l="1"/>
  <c r="X113" i="6" l="1"/>
  <c r="X114" i="6" l="1"/>
  <c r="X115" i="6" l="1"/>
  <c r="X116" i="6" l="1"/>
  <c r="X117" i="6" l="1"/>
  <c r="X118" i="6" l="1"/>
  <c r="X119" i="6" l="1"/>
  <c r="X120" i="6" l="1"/>
  <c r="X121" i="6" l="1"/>
  <c r="X122" i="6" l="1"/>
  <c r="X123" i="6" l="1"/>
  <c r="X124" i="6" l="1"/>
  <c r="X125" i="6" l="1"/>
  <c r="X126" i="6" l="1"/>
  <c r="X127" i="6" l="1"/>
  <c r="X128" i="6" l="1"/>
  <c r="X129" i="6" l="1"/>
  <c r="X130" i="6" l="1"/>
  <c r="X131" i="6" l="1"/>
  <c r="X132" i="6" l="1"/>
  <c r="X133" i="6" l="1"/>
  <c r="X134" i="6" l="1"/>
  <c r="X135" i="6" l="1"/>
  <c r="X136" i="6" l="1"/>
  <c r="T136" i="6" l="1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I30" i="3" l="1"/>
  <c r="R18" i="6" l="1"/>
  <c r="U18" i="6" s="1"/>
  <c r="V18" i="6" s="1"/>
  <c r="R19" i="6"/>
  <c r="U19" i="6" s="1"/>
  <c r="V19" i="6" s="1"/>
  <c r="R20" i="6"/>
  <c r="U20" i="6" s="1"/>
  <c r="V20" i="6" s="1"/>
  <c r="R21" i="6"/>
  <c r="U21" i="6" s="1"/>
  <c r="V21" i="6" s="1"/>
  <c r="R22" i="6"/>
  <c r="U22" i="6" s="1"/>
  <c r="V22" i="6" s="1"/>
  <c r="R23" i="6"/>
  <c r="U23" i="6" s="1"/>
  <c r="V23" i="6" s="1"/>
  <c r="R24" i="6"/>
  <c r="U24" i="6" s="1"/>
  <c r="V24" i="6" s="1"/>
  <c r="R25" i="6"/>
  <c r="U25" i="6" s="1"/>
  <c r="V25" i="6" s="1"/>
  <c r="R26" i="6"/>
  <c r="U26" i="6" s="1"/>
  <c r="V26" i="6" s="1"/>
  <c r="R27" i="6"/>
  <c r="U27" i="6" s="1"/>
  <c r="V27" i="6" s="1"/>
  <c r="R28" i="6"/>
  <c r="U28" i="6" s="1"/>
  <c r="V28" i="6" s="1"/>
  <c r="R29" i="6"/>
  <c r="U29" i="6" s="1"/>
  <c r="V29" i="6" s="1"/>
  <c r="R30" i="6"/>
  <c r="U30" i="6" s="1"/>
  <c r="V30" i="6" s="1"/>
  <c r="R31" i="6"/>
  <c r="U31" i="6" s="1"/>
  <c r="V31" i="6" s="1"/>
  <c r="R32" i="6"/>
  <c r="U32" i="6" s="1"/>
  <c r="V32" i="6" s="1"/>
  <c r="R33" i="6"/>
  <c r="U33" i="6" s="1"/>
  <c r="V33" i="6" s="1"/>
  <c r="R34" i="6"/>
  <c r="U34" i="6" s="1"/>
  <c r="V34" i="6" s="1"/>
  <c r="R35" i="6"/>
  <c r="U35" i="6" s="1"/>
  <c r="V35" i="6" s="1"/>
  <c r="R36" i="6"/>
  <c r="U36" i="6" s="1"/>
  <c r="V36" i="6" s="1"/>
  <c r="R37" i="6"/>
  <c r="U37" i="6" s="1"/>
  <c r="V37" i="6" s="1"/>
  <c r="R38" i="6"/>
  <c r="U38" i="6" s="1"/>
  <c r="V38" i="6" s="1"/>
  <c r="R39" i="6"/>
  <c r="U39" i="6" s="1"/>
  <c r="V39" i="6" s="1"/>
  <c r="R40" i="6"/>
  <c r="U40" i="6" s="1"/>
  <c r="V40" i="6" s="1"/>
  <c r="R41" i="6"/>
  <c r="U41" i="6" s="1"/>
  <c r="V41" i="6" s="1"/>
  <c r="R42" i="6"/>
  <c r="U42" i="6" s="1"/>
  <c r="V42" i="6" s="1"/>
  <c r="R43" i="6"/>
  <c r="U43" i="6" s="1"/>
  <c r="V43" i="6" s="1"/>
  <c r="R44" i="6"/>
  <c r="U44" i="6" s="1"/>
  <c r="V44" i="6" s="1"/>
  <c r="R45" i="6"/>
  <c r="U45" i="6" s="1"/>
  <c r="V45" i="6" s="1"/>
  <c r="R46" i="6"/>
  <c r="U46" i="6" s="1"/>
  <c r="V46" i="6" s="1"/>
  <c r="R47" i="6"/>
  <c r="U47" i="6" s="1"/>
  <c r="V47" i="6" s="1"/>
  <c r="R48" i="6"/>
  <c r="U48" i="6" s="1"/>
  <c r="V48" i="6" s="1"/>
  <c r="R49" i="6"/>
  <c r="U49" i="6" s="1"/>
  <c r="V49" i="6" s="1"/>
  <c r="R50" i="6"/>
  <c r="U50" i="6" s="1"/>
  <c r="V50" i="6" s="1"/>
  <c r="R51" i="6"/>
  <c r="U51" i="6" s="1"/>
  <c r="V51" i="6" s="1"/>
  <c r="R52" i="6"/>
  <c r="U52" i="6" s="1"/>
  <c r="V52" i="6" s="1"/>
  <c r="R53" i="6"/>
  <c r="U53" i="6" s="1"/>
  <c r="V53" i="6" s="1"/>
  <c r="R54" i="6"/>
  <c r="U54" i="6" s="1"/>
  <c r="V54" i="6" s="1"/>
  <c r="R55" i="6"/>
  <c r="U55" i="6" s="1"/>
  <c r="V55" i="6" s="1"/>
  <c r="R56" i="6"/>
  <c r="U56" i="6" s="1"/>
  <c r="V56" i="6" s="1"/>
  <c r="R57" i="6"/>
  <c r="U57" i="6" s="1"/>
  <c r="V57" i="6" s="1"/>
  <c r="R58" i="6"/>
  <c r="U58" i="6" s="1"/>
  <c r="V58" i="6" s="1"/>
  <c r="R59" i="6"/>
  <c r="U59" i="6" s="1"/>
  <c r="V59" i="6" s="1"/>
  <c r="R60" i="6"/>
  <c r="U60" i="6" s="1"/>
  <c r="V60" i="6" s="1"/>
  <c r="R61" i="6"/>
  <c r="U61" i="6" s="1"/>
  <c r="V61" i="6" s="1"/>
  <c r="R62" i="6"/>
  <c r="U62" i="6" s="1"/>
  <c r="V62" i="6" s="1"/>
  <c r="R63" i="6"/>
  <c r="U63" i="6" s="1"/>
  <c r="V63" i="6" s="1"/>
  <c r="R64" i="6"/>
  <c r="U64" i="6" s="1"/>
  <c r="V64" i="6" s="1"/>
  <c r="R65" i="6"/>
  <c r="U65" i="6" s="1"/>
  <c r="V65" i="6" s="1"/>
  <c r="R66" i="6"/>
  <c r="U66" i="6" s="1"/>
  <c r="V66" i="6" s="1"/>
  <c r="R67" i="6"/>
  <c r="U67" i="6" s="1"/>
  <c r="V67" i="6" s="1"/>
  <c r="R68" i="6"/>
  <c r="U68" i="6" s="1"/>
  <c r="V68" i="6" s="1"/>
  <c r="R69" i="6"/>
  <c r="U69" i="6" s="1"/>
  <c r="V69" i="6" s="1"/>
  <c r="R70" i="6"/>
  <c r="U70" i="6" s="1"/>
  <c r="V70" i="6" s="1"/>
  <c r="R71" i="6"/>
  <c r="U71" i="6" s="1"/>
  <c r="V71" i="6" s="1"/>
  <c r="R72" i="6"/>
  <c r="U72" i="6" s="1"/>
  <c r="V72" i="6" s="1"/>
  <c r="R73" i="6"/>
  <c r="U73" i="6" s="1"/>
  <c r="V73" i="6" s="1"/>
  <c r="R74" i="6"/>
  <c r="U74" i="6" s="1"/>
  <c r="V74" i="6" s="1"/>
  <c r="R75" i="6"/>
  <c r="U75" i="6" s="1"/>
  <c r="V75" i="6" s="1"/>
  <c r="R76" i="6"/>
  <c r="U76" i="6" s="1"/>
  <c r="V76" i="6" s="1"/>
  <c r="R77" i="6"/>
  <c r="U77" i="6" s="1"/>
  <c r="V77" i="6" s="1"/>
  <c r="R78" i="6"/>
  <c r="U78" i="6" s="1"/>
  <c r="V78" i="6" s="1"/>
  <c r="R79" i="6"/>
  <c r="U79" i="6" s="1"/>
  <c r="V79" i="6" s="1"/>
  <c r="R80" i="6"/>
  <c r="U80" i="6" s="1"/>
  <c r="V80" i="6" s="1"/>
  <c r="R81" i="6"/>
  <c r="U81" i="6" s="1"/>
  <c r="V81" i="6" s="1"/>
  <c r="R82" i="6"/>
  <c r="U82" i="6" s="1"/>
  <c r="V82" i="6" s="1"/>
  <c r="R83" i="6"/>
  <c r="U83" i="6" s="1"/>
  <c r="V83" i="6" s="1"/>
  <c r="R84" i="6"/>
  <c r="U84" i="6" s="1"/>
  <c r="V84" i="6" s="1"/>
  <c r="R85" i="6"/>
  <c r="U85" i="6" s="1"/>
  <c r="V85" i="6" s="1"/>
  <c r="R86" i="6"/>
  <c r="U86" i="6" s="1"/>
  <c r="V86" i="6" s="1"/>
  <c r="R87" i="6"/>
  <c r="U87" i="6" s="1"/>
  <c r="V87" i="6" s="1"/>
  <c r="R88" i="6"/>
  <c r="U88" i="6" s="1"/>
  <c r="V88" i="6" s="1"/>
  <c r="R89" i="6"/>
  <c r="U89" i="6" s="1"/>
  <c r="V89" i="6" s="1"/>
  <c r="R90" i="6"/>
  <c r="U90" i="6" s="1"/>
  <c r="V90" i="6" s="1"/>
  <c r="R91" i="6"/>
  <c r="U91" i="6" s="1"/>
  <c r="V91" i="6" s="1"/>
  <c r="R92" i="6"/>
  <c r="U92" i="6" s="1"/>
  <c r="V92" i="6" s="1"/>
  <c r="R93" i="6"/>
  <c r="U93" i="6" s="1"/>
  <c r="V93" i="6" s="1"/>
  <c r="R94" i="6"/>
  <c r="U94" i="6" s="1"/>
  <c r="V94" i="6" s="1"/>
  <c r="R95" i="6"/>
  <c r="U95" i="6" s="1"/>
  <c r="V95" i="6" s="1"/>
  <c r="R96" i="6"/>
  <c r="U96" i="6" s="1"/>
  <c r="V96" i="6" s="1"/>
  <c r="R97" i="6"/>
  <c r="U97" i="6" s="1"/>
  <c r="V97" i="6" s="1"/>
  <c r="R98" i="6"/>
  <c r="U98" i="6" s="1"/>
  <c r="V98" i="6" s="1"/>
  <c r="R99" i="6"/>
  <c r="U99" i="6" s="1"/>
  <c r="V99" i="6" s="1"/>
  <c r="R100" i="6"/>
  <c r="U100" i="6" s="1"/>
  <c r="V100" i="6" s="1"/>
  <c r="R101" i="6"/>
  <c r="U101" i="6" s="1"/>
  <c r="V101" i="6" s="1"/>
  <c r="R102" i="6"/>
  <c r="U102" i="6" s="1"/>
  <c r="V102" i="6" s="1"/>
  <c r="R103" i="6"/>
  <c r="U103" i="6" s="1"/>
  <c r="V103" i="6" s="1"/>
  <c r="R104" i="6"/>
  <c r="U104" i="6" s="1"/>
  <c r="V104" i="6" s="1"/>
  <c r="R105" i="6"/>
  <c r="U105" i="6" s="1"/>
  <c r="V105" i="6" s="1"/>
  <c r="R106" i="6"/>
  <c r="U106" i="6" s="1"/>
  <c r="V106" i="6" s="1"/>
  <c r="R107" i="6"/>
  <c r="U107" i="6" s="1"/>
  <c r="V107" i="6" s="1"/>
  <c r="R108" i="6"/>
  <c r="U108" i="6" s="1"/>
  <c r="V108" i="6" s="1"/>
  <c r="R109" i="6"/>
  <c r="U109" i="6" s="1"/>
  <c r="V109" i="6" s="1"/>
  <c r="R110" i="6"/>
  <c r="U110" i="6" s="1"/>
  <c r="V110" i="6" s="1"/>
  <c r="R111" i="6"/>
  <c r="U111" i="6" s="1"/>
  <c r="V111" i="6" s="1"/>
  <c r="R112" i="6"/>
  <c r="U112" i="6" s="1"/>
  <c r="V112" i="6" s="1"/>
  <c r="R113" i="6"/>
  <c r="U113" i="6" s="1"/>
  <c r="V113" i="6" s="1"/>
  <c r="R114" i="6"/>
  <c r="U114" i="6" s="1"/>
  <c r="V114" i="6" s="1"/>
  <c r="R115" i="6"/>
  <c r="U115" i="6" s="1"/>
  <c r="V115" i="6" s="1"/>
  <c r="R116" i="6"/>
  <c r="U116" i="6" s="1"/>
  <c r="V116" i="6" s="1"/>
  <c r="R117" i="6"/>
  <c r="U117" i="6" s="1"/>
  <c r="V117" i="6" s="1"/>
  <c r="R118" i="6"/>
  <c r="U118" i="6" s="1"/>
  <c r="V118" i="6" s="1"/>
  <c r="R119" i="6"/>
  <c r="U119" i="6" s="1"/>
  <c r="V119" i="6" s="1"/>
  <c r="R120" i="6"/>
  <c r="U120" i="6" s="1"/>
  <c r="V120" i="6" s="1"/>
  <c r="R121" i="6"/>
  <c r="U121" i="6" s="1"/>
  <c r="V121" i="6" s="1"/>
  <c r="R122" i="6"/>
  <c r="U122" i="6" s="1"/>
  <c r="V122" i="6" s="1"/>
  <c r="R123" i="6"/>
  <c r="U123" i="6" s="1"/>
  <c r="V123" i="6" s="1"/>
  <c r="R124" i="6"/>
  <c r="U124" i="6" s="1"/>
  <c r="V124" i="6" s="1"/>
  <c r="R125" i="6"/>
  <c r="U125" i="6" s="1"/>
  <c r="V125" i="6" s="1"/>
  <c r="R126" i="6"/>
  <c r="U126" i="6" s="1"/>
  <c r="V126" i="6" s="1"/>
  <c r="R127" i="6"/>
  <c r="U127" i="6" s="1"/>
  <c r="V127" i="6" s="1"/>
  <c r="R128" i="6"/>
  <c r="U128" i="6" s="1"/>
  <c r="V128" i="6" s="1"/>
  <c r="R129" i="6"/>
  <c r="U129" i="6" s="1"/>
  <c r="V129" i="6" s="1"/>
  <c r="R130" i="6"/>
  <c r="U130" i="6" s="1"/>
  <c r="V130" i="6" s="1"/>
  <c r="R131" i="6"/>
  <c r="U131" i="6" s="1"/>
  <c r="V131" i="6" s="1"/>
  <c r="R132" i="6"/>
  <c r="U132" i="6" s="1"/>
  <c r="V132" i="6" s="1"/>
  <c r="R133" i="6"/>
  <c r="U133" i="6" s="1"/>
  <c r="V133" i="6" s="1"/>
  <c r="R134" i="6"/>
  <c r="U134" i="6" s="1"/>
  <c r="V134" i="6" s="1"/>
  <c r="R135" i="6"/>
  <c r="U135" i="6" s="1"/>
  <c r="V135" i="6" s="1"/>
  <c r="R136" i="6"/>
  <c r="U136" i="6" s="1"/>
  <c r="V136" i="6" s="1"/>
  <c r="K30" i="3"/>
  <c r="M10" i="3" s="1"/>
  <c r="P10" i="6" s="1"/>
  <c r="J30" i="3"/>
  <c r="L30" i="3" s="1"/>
  <c r="M11" i="3" s="1"/>
  <c r="P11" i="6" s="1"/>
  <c r="O5" i="4" l="1"/>
  <c r="O5" i="5"/>
  <c r="O6" i="5"/>
  <c r="O6" i="4"/>
  <c r="P9" i="6"/>
  <c r="M9" i="3" l="1"/>
  <c r="O4" i="5"/>
  <c r="O4" i="4"/>
  <c r="K124" i="6"/>
  <c r="K39" i="6"/>
  <c r="K100" i="6"/>
  <c r="K123" i="6"/>
  <c r="K88" i="6"/>
  <c r="K23" i="6"/>
  <c r="K74" i="6"/>
  <c r="K106" i="6"/>
  <c r="K79" i="6"/>
  <c r="K55" i="6"/>
  <c r="K24" i="6"/>
  <c r="K38" i="6"/>
  <c r="K85" i="6"/>
  <c r="K125" i="6"/>
  <c r="K86" i="6"/>
  <c r="K42" i="6"/>
  <c r="K82" i="6"/>
  <c r="K89" i="6"/>
  <c r="K111" i="6"/>
  <c r="K54" i="6"/>
  <c r="K128" i="6"/>
  <c r="K102" i="6"/>
  <c r="K46" i="6"/>
  <c r="K29" i="6"/>
  <c r="K108" i="6"/>
  <c r="K132" i="6"/>
  <c r="K44" i="6"/>
  <c r="K72" i="6"/>
  <c r="K69" i="6"/>
  <c r="K43" i="6"/>
  <c r="K126" i="6"/>
  <c r="K32" i="6"/>
  <c r="K78" i="6"/>
  <c r="K117" i="6"/>
  <c r="K115" i="6"/>
  <c r="K87" i="6"/>
  <c r="K101" i="6"/>
  <c r="K25" i="6"/>
  <c r="K53" i="6"/>
  <c r="K48" i="6"/>
  <c r="K104" i="6"/>
  <c r="K60" i="6"/>
  <c r="K109" i="6"/>
  <c r="K35" i="6"/>
  <c r="K31" i="6"/>
  <c r="K120" i="6"/>
  <c r="K62" i="6"/>
  <c r="K37" i="6"/>
  <c r="K41" i="6"/>
  <c r="K96" i="6"/>
  <c r="K33" i="6"/>
  <c r="K40" i="6"/>
  <c r="K81" i="6"/>
  <c r="K70" i="6"/>
  <c r="K105" i="6"/>
  <c r="K110" i="6"/>
  <c r="K18" i="6"/>
  <c r="K26" i="6"/>
  <c r="K103" i="6"/>
  <c r="K36" i="6"/>
  <c r="K98" i="6"/>
  <c r="K131" i="6"/>
  <c r="K122" i="6"/>
  <c r="K58" i="6"/>
  <c r="K73" i="6"/>
  <c r="K116" i="6"/>
  <c r="K130" i="6"/>
  <c r="K19" i="6"/>
  <c r="K49" i="6"/>
  <c r="K90" i="6"/>
  <c r="K66" i="6"/>
  <c r="K95" i="6"/>
  <c r="K45" i="6"/>
  <c r="K68" i="6"/>
  <c r="K76" i="6"/>
  <c r="K27" i="6"/>
  <c r="K64" i="6"/>
  <c r="K52" i="6"/>
  <c r="K47" i="6"/>
  <c r="K57" i="6"/>
  <c r="K67" i="6"/>
  <c r="K134" i="6"/>
  <c r="K136" i="6"/>
  <c r="K113" i="6"/>
  <c r="K94" i="6"/>
  <c r="K107" i="6"/>
  <c r="K50" i="6"/>
  <c r="K59" i="6"/>
  <c r="K83" i="6"/>
  <c r="K112" i="6"/>
  <c r="K92" i="6"/>
  <c r="K135" i="6"/>
  <c r="K28" i="6"/>
  <c r="K56" i="6"/>
  <c r="K63" i="6"/>
  <c r="K65" i="6"/>
  <c r="K97" i="6"/>
  <c r="K80" i="6"/>
  <c r="K20" i="6"/>
  <c r="K84" i="6"/>
  <c r="K121" i="6"/>
  <c r="K61" i="6"/>
  <c r="K114" i="6"/>
  <c r="K75" i="6"/>
  <c r="K118" i="6"/>
  <c r="K22" i="6"/>
  <c r="K129" i="6"/>
  <c r="K30" i="6"/>
  <c r="K21" i="6"/>
  <c r="K34" i="6"/>
  <c r="K119" i="6"/>
  <c r="K77" i="6"/>
  <c r="K71" i="6"/>
  <c r="K99" i="6"/>
  <c r="K93" i="6"/>
  <c r="K133" i="6"/>
  <c r="K91" i="6"/>
  <c r="K127" i="6"/>
  <c r="K51" i="6"/>
</calcChain>
</file>

<file path=xl/sharedStrings.xml><?xml version="1.0" encoding="utf-8"?>
<sst xmlns="http://schemas.openxmlformats.org/spreadsheetml/2006/main" count="174" uniqueCount="98">
  <si>
    <t>air/oil</t>
  </si>
  <si>
    <t>Above Free Water, ft</t>
  </si>
  <si>
    <t>Bulk</t>
  </si>
  <si>
    <t>Volume,</t>
  </si>
  <si>
    <t>Gas-Oil,</t>
  </si>
  <si>
    <t>Saturation,</t>
  </si>
  <si>
    <t>Inc. (mD)</t>
  </si>
  <si>
    <t>Cumulative</t>
  </si>
  <si>
    <t>Hg Sat</t>
  </si>
  <si>
    <t>Weight,</t>
  </si>
  <si>
    <t>Laboratory TcosTheta</t>
  </si>
  <si>
    <t>MERCURY INJECTION CAPILLARY PRESSURE</t>
  </si>
  <si>
    <t>Gas:</t>
  </si>
  <si>
    <t>cumulative</t>
  </si>
  <si>
    <t>Oil:</t>
  </si>
  <si>
    <t>Sample</t>
  </si>
  <si>
    <t>incremental</t>
  </si>
  <si>
    <t>Estimated Height</t>
  </si>
  <si>
    <t>grams</t>
  </si>
  <si>
    <t>Helium</t>
  </si>
  <si>
    <t>Funct.</t>
  </si>
  <si>
    <t>%BV</t>
  </si>
  <si>
    <t>Mercury IFT</t>
  </si>
  <si>
    <t>Grain Density, grams/cc:</t>
  </si>
  <si>
    <t>Reservoir Contact Angle</t>
  </si>
  <si>
    <t>fraction</t>
  </si>
  <si>
    <t>grams/cc</t>
  </si>
  <si>
    <t>Sb/Pc</t>
  </si>
  <si>
    <t>oil/water</t>
  </si>
  <si>
    <t>Laboratory IFT</t>
  </si>
  <si>
    <t>PSD HISTOGRAM</t>
  </si>
  <si>
    <t>Laboratory Contact Angle</t>
  </si>
  <si>
    <t>intrusion</t>
  </si>
  <si>
    <t>Saturation</t>
  </si>
  <si>
    <t>O-W</t>
  </si>
  <si>
    <t>cc</t>
  </si>
  <si>
    <t>Conformance Correction,</t>
  </si>
  <si>
    <t>Norm. Pore</t>
  </si>
  <si>
    <t xml:space="preserve"> </t>
  </si>
  <si>
    <t>Density,</t>
  </si>
  <si>
    <t>Sample Number:</t>
  </si>
  <si>
    <t>Oil-Water,</t>
  </si>
  <si>
    <t>Contribution</t>
  </si>
  <si>
    <t>Size Dist.</t>
  </si>
  <si>
    <t>Pore Throat</t>
  </si>
  <si>
    <t xml:space="preserve"> 1.0-Mercury </t>
  </si>
  <si>
    <t>Radius, µm</t>
  </si>
  <si>
    <t>Fluid Density Gradients</t>
  </si>
  <si>
    <t>psia</t>
  </si>
  <si>
    <t xml:space="preserve">Mercury </t>
  </si>
  <si>
    <t>Conversion Parameters</t>
  </si>
  <si>
    <t>air/water</t>
  </si>
  <si>
    <t>Porosity, fraction:</t>
  </si>
  <si>
    <t>Diameter,</t>
  </si>
  <si>
    <t>microns</t>
  </si>
  <si>
    <t>frequency</t>
  </si>
  <si>
    <t>Corrected</t>
  </si>
  <si>
    <t>Uncorrected</t>
  </si>
  <si>
    <t>Normalized</t>
  </si>
  <si>
    <t>%PV</t>
  </si>
  <si>
    <t>Reservoir TcosTheta</t>
  </si>
  <si>
    <t>Porosity,</t>
  </si>
  <si>
    <t>Mercury</t>
  </si>
  <si>
    <t>micron</t>
  </si>
  <si>
    <t>Injection Pressure,</t>
  </si>
  <si>
    <t>G-W</t>
  </si>
  <si>
    <t>air/Hg</t>
  </si>
  <si>
    <t>d Log</t>
  </si>
  <si>
    <t>Function</t>
  </si>
  <si>
    <t>Mercury Saturation</t>
  </si>
  <si>
    <t>ml</t>
  </si>
  <si>
    <t>Water:</t>
  </si>
  <si>
    <t>IFT * Cosine Contact Angle:</t>
  </si>
  <si>
    <t>Gas-Water,</t>
  </si>
  <si>
    <t>Permeability to Air (calc), mD:</t>
  </si>
  <si>
    <t>Pore Radius,</t>
  </si>
  <si>
    <t>Mercury Injection</t>
  </si>
  <si>
    <t>Pressure,</t>
  </si>
  <si>
    <t>Radius,</t>
  </si>
  <si>
    <t>d Sw/d Log</t>
  </si>
  <si>
    <t>Reservoir IFT</t>
  </si>
  <si>
    <t>&lt; 0.0018</t>
  </si>
  <si>
    <t>Mercury Contact Angle</t>
  </si>
  <si>
    <t>Grain</t>
  </si>
  <si>
    <t>Injection</t>
  </si>
  <si>
    <t>Other Laboratory Systems</t>
  </si>
  <si>
    <t>Permeability</t>
  </si>
  <si>
    <t>J</t>
  </si>
  <si>
    <t>Pore</t>
  </si>
  <si>
    <t>Cum. (mD)</t>
  </si>
  <si>
    <t>Incremental</t>
  </si>
  <si>
    <t>MC 16</t>
  </si>
  <si>
    <t>Shell Exploration &amp; Production Company</t>
  </si>
  <si>
    <t>Sample Depth, feet:</t>
  </si>
  <si>
    <t>Offshore</t>
  </si>
  <si>
    <t>HH-77445</t>
  </si>
  <si>
    <t>OSC-Y-2321 Burger J 001</t>
  </si>
  <si>
    <t>55-352-00004-00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</si>
</sst>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0.0_)"/>
    <numFmt numFmtId="165" formatCode="0.0"/>
    <numFmt numFmtId="166" formatCode="0.000"/>
    <numFmt numFmtId="167" formatCode="0.0000"/>
    <numFmt numFmtId="168" formatCode="???0.00"/>
    <numFmt numFmtId="169" formatCode="[&lt;1]0.?0;[&gt;10]0;0.0"/>
    <numFmt numFmtId="170" formatCode="[&lt;1]0.000;[&gt;10]0.0;0.00"/>
    <numFmt numFmtId="171" formatCode="[&lt;0.1]0.000;[&gt;0.1]0.00;0.0"/>
    <numFmt numFmtId="172" formatCode="[Blue]General"/>
    <numFmt numFmtId="173" formatCode="?????.0"/>
    <numFmt numFmtId="174" formatCode="[&lt;10]???0.00;[&gt;100]???0;???0.0"/>
    <numFmt numFmtId="175" formatCode="?????"/>
    <numFmt numFmtId="176" formatCode="?????.00"/>
    <numFmt numFmtId="177" formatCode="[&lt;100]????0.0;[&gt;100]?????;General"/>
    <numFmt numFmtId="178" formatCode="????0.00"/>
    <numFmt numFmtId="179" formatCode="??0."/>
    <numFmt numFmtId="180" formatCode="??????0.0000"/>
    <numFmt numFmtId="181" formatCode="????0.0?"/>
    <numFmt numFmtId="182" formatCode="????0.??"/>
    <numFmt numFmtId="183" formatCode="0.00??"/>
    <numFmt numFmtId="184" formatCode="0.00000"/>
    <numFmt numFmtId="185" formatCode="m\-dd\-yy"/>
    <numFmt numFmtId="186" formatCode="??0.000"/>
    <numFmt numFmtId="187" formatCode="???0.000"/>
    <numFmt numFmtId="188" formatCode="????0.000"/>
    <numFmt numFmtId="189" formatCode="??0.0000"/>
    <numFmt numFmtId="190" formatCode="0.0\ \ \ \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176">
    <xf numFmtId="0" fontId="0" fillId="0" borderId="0" xfId="0"/>
    <xf numFmtId="0" fontId="0" fillId="0" borderId="0" xfId="0" applyFont="1" applyBorder="1" applyAlignment="1">
      <alignment horizontal="center"/>
    </xf>
    <xf numFmtId="166" fontId="0" fillId="0" borderId="0" xfId="5" applyNumberFormat="1" applyFont="1" applyAlignment="1" applyProtection="1">
      <alignment horizontal="center"/>
    </xf>
    <xf numFmtId="2" fontId="0" fillId="0" borderId="2" xfId="5" applyNumberFormat="1" applyFont="1" applyBorder="1" applyAlignment="1" applyProtection="1">
      <alignment horizontal="centerContinuous"/>
    </xf>
    <xf numFmtId="166" fontId="0" fillId="0" borderId="0" xfId="0" applyNumberFormat="1" applyFont="1" applyBorder="1" applyAlignment="1">
      <alignment horizontal="center"/>
    </xf>
    <xf numFmtId="167" fontId="0" fillId="0" borderId="5" xfId="5" applyNumberFormat="1" applyFont="1" applyBorder="1" applyAlignment="1" applyProtection="1">
      <alignment horizontal="centerContinuous"/>
    </xf>
    <xf numFmtId="0" fontId="0" fillId="0" borderId="6" xfId="5" applyFont="1" applyBorder="1"/>
    <xf numFmtId="0" fontId="2" fillId="0" borderId="0" xfId="5" applyFont="1" applyAlignment="1">
      <alignment horizontal="centerContinuous"/>
    </xf>
    <xf numFmtId="2" fontId="0" fillId="0" borderId="0" xfId="0" applyNumberFormat="1" applyFont="1"/>
    <xf numFmtId="166" fontId="3" fillId="0" borderId="7" xfId="5" applyNumberFormat="1" applyFont="1" applyBorder="1" applyProtection="1">
      <protection locked="0"/>
    </xf>
    <xf numFmtId="166" fontId="3" fillId="0" borderId="8" xfId="5" applyNumberFormat="1" applyFont="1" applyBorder="1" applyProtection="1">
      <protection locked="0"/>
    </xf>
    <xf numFmtId="0" fontId="0" fillId="0" borderId="11" xfId="5" applyFont="1" applyBorder="1" applyAlignment="1" applyProtection="1">
      <alignment horizontal="center"/>
    </xf>
    <xf numFmtId="176" fontId="0" fillId="0" borderId="0" xfId="5" applyNumberFormat="1" applyFont="1" applyBorder="1" applyAlignment="1" applyProtection="1">
      <alignment horizontal="center"/>
    </xf>
    <xf numFmtId="0" fontId="0" fillId="0" borderId="0" xfId="5" applyFont="1" applyAlignment="1">
      <alignment horizontal="right"/>
    </xf>
    <xf numFmtId="171" fontId="0" fillId="0" borderId="0" xfId="5" applyNumberFormat="1" applyFont="1" applyBorder="1" applyAlignment="1" applyProtection="1">
      <alignment horizontal="center"/>
    </xf>
    <xf numFmtId="186" fontId="0" fillId="0" borderId="0" xfId="5" applyNumberFormat="1" applyFont="1" applyAlignment="1" applyProtection="1">
      <alignment horizontal="center"/>
    </xf>
    <xf numFmtId="0" fontId="3" fillId="0" borderId="12" xfId="5" applyNumberFormat="1" applyFont="1" applyBorder="1" applyAlignment="1" applyProtection="1">
      <alignment horizontal="center"/>
      <protection locked="0"/>
    </xf>
    <xf numFmtId="0" fontId="4" fillId="0" borderId="0" xfId="5" applyFont="1" applyProtection="1"/>
    <xf numFmtId="166" fontId="3" fillId="0" borderId="0" xfId="5" applyNumberFormat="1" applyFont="1" applyBorder="1" applyProtection="1">
      <protection locked="0"/>
    </xf>
    <xf numFmtId="165" fontId="0" fillId="0" borderId="0" xfId="0" applyNumberFormat="1" applyBorder="1" applyAlignment="1">
      <alignment horizontal="center"/>
    </xf>
    <xf numFmtId="0" fontId="0" fillId="0" borderId="0" xfId="5" applyNumberFormat="1" applyFont="1" applyBorder="1" applyAlignment="1" applyProtection="1">
      <alignment horizontal="center"/>
    </xf>
    <xf numFmtId="0" fontId="0" fillId="0" borderId="6" xfId="5" applyFont="1" applyBorder="1" applyProtection="1"/>
    <xf numFmtId="0" fontId="2" fillId="0" borderId="0" xfId="5" applyFont="1" applyAlignment="1" applyProtection="1">
      <alignment horizontal="centerContinuous"/>
    </xf>
    <xf numFmtId="186" fontId="0" fillId="0" borderId="5" xfId="5" applyNumberFormat="1" applyFont="1" applyBorder="1" applyAlignment="1" applyProtection="1">
      <alignment horizontal="centerContinuous"/>
    </xf>
    <xf numFmtId="172" fontId="0" fillId="0" borderId="0" xfId="5" applyNumberFormat="1" applyFont="1" applyBorder="1" applyAlignment="1" applyProtection="1">
      <alignment horizontal="center"/>
      <protection locked="0"/>
    </xf>
    <xf numFmtId="166" fontId="0" fillId="0" borderId="9" xfId="5" applyNumberFormat="1" applyFont="1" applyBorder="1" applyAlignment="1" applyProtection="1">
      <alignment horizontal="center"/>
    </xf>
    <xf numFmtId="166" fontId="3" fillId="0" borderId="0" xfId="5" applyNumberFormat="1" applyFont="1" applyFill="1" applyBorder="1" applyProtection="1">
      <protection locked="0"/>
    </xf>
    <xf numFmtId="0" fontId="0" fillId="0" borderId="12" xfId="5" applyNumberFormat="1" applyFont="1" applyBorder="1" applyAlignment="1" applyProtection="1">
      <alignment horizontal="center"/>
    </xf>
    <xf numFmtId="0" fontId="0" fillId="0" borderId="0" xfId="5" applyFont="1" applyAlignment="1" applyProtection="1">
      <alignment horizontal="right"/>
    </xf>
    <xf numFmtId="188" fontId="0" fillId="0" borderId="0" xfId="5" applyNumberFormat="1" applyFont="1" applyAlignment="1" applyProtection="1">
      <alignment horizontal="left"/>
    </xf>
    <xf numFmtId="166" fontId="0" fillId="0" borderId="0" xfId="5" applyNumberFormat="1" applyFont="1" applyAlignment="1" applyProtection="1">
      <alignment horizontal="right"/>
    </xf>
    <xf numFmtId="178" fontId="0" fillId="0" borderId="0" xfId="5" applyNumberFormat="1" applyFont="1" applyAlignment="1" applyProtection="1">
      <alignment horizontal="center"/>
    </xf>
    <xf numFmtId="0" fontId="0" fillId="0" borderId="0" xfId="5" applyFont="1"/>
    <xf numFmtId="184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4" xfId="5" applyFont="1" applyBorder="1" applyAlignment="1" applyProtection="1">
      <alignment horizontal="center" vertical="center"/>
    </xf>
    <xf numFmtId="166" fontId="0" fillId="0" borderId="0" xfId="5" applyNumberFormat="1" applyFont="1"/>
    <xf numFmtId="0" fontId="2" fillId="0" borderId="0" xfId="5" applyFont="1" applyAlignment="1" applyProtection="1">
      <alignment horizontal="center"/>
    </xf>
    <xf numFmtId="0" fontId="0" fillId="0" borderId="0" xfId="5" applyFont="1" applyAlignment="1" applyProtection="1">
      <alignment horizontal="left"/>
    </xf>
    <xf numFmtId="0" fontId="0" fillId="0" borderId="3" xfId="5" applyFont="1" applyBorder="1"/>
    <xf numFmtId="182" fontId="0" fillId="0" borderId="0" xfId="5" applyNumberFormat="1" applyFont="1" applyAlignment="1" applyProtection="1">
      <alignment horizontal="center"/>
    </xf>
    <xf numFmtId="177" fontId="0" fillId="0" borderId="0" xfId="5" applyNumberFormat="1" applyFont="1" applyBorder="1" applyAlignment="1" applyProtection="1">
      <alignment horizontal="center"/>
    </xf>
    <xf numFmtId="189" fontId="0" fillId="0" borderId="0" xfId="5" applyNumberFormat="1" applyFont="1" applyAlignment="1" applyProtection="1">
      <alignment horizontal="center"/>
    </xf>
    <xf numFmtId="0" fontId="0" fillId="0" borderId="0" xfId="5" applyFont="1" applyFill="1"/>
    <xf numFmtId="0" fontId="0" fillId="0" borderId="14" xfId="5" applyFont="1" applyFill="1" applyBorder="1" applyAlignment="1" applyProtection="1">
      <alignment horizontal="center" vertical="center"/>
    </xf>
    <xf numFmtId="180" fontId="0" fillId="0" borderId="0" xfId="0" applyNumberFormat="1" applyAlignment="1">
      <alignment horizontal="center"/>
    </xf>
    <xf numFmtId="0" fontId="0" fillId="0" borderId="0" xfId="5" applyFont="1" applyProtection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3" xfId="5" applyFont="1" applyBorder="1" applyProtection="1"/>
    <xf numFmtId="166" fontId="0" fillId="0" borderId="0" xfId="0" applyNumberFormat="1" applyFont="1" applyBorder="1"/>
    <xf numFmtId="1" fontId="3" fillId="0" borderId="8" xfId="5" applyNumberFormat="1" applyFont="1" applyBorder="1" applyAlignment="1" applyProtection="1">
      <alignment horizontal="center"/>
      <protection locked="0"/>
    </xf>
    <xf numFmtId="0" fontId="0" fillId="0" borderId="0" xfId="5" applyFont="1" applyFill="1" applyProtection="1"/>
    <xf numFmtId="2" fontId="0" fillId="0" borderId="5" xfId="5" applyNumberFormat="1" applyFont="1" applyBorder="1" applyAlignment="1" applyProtection="1">
      <alignment horizontal="centerContinuous"/>
    </xf>
    <xf numFmtId="164" fontId="0" fillId="0" borderId="4" xfId="5" applyNumberFormat="1" applyFont="1" applyBorder="1" applyAlignment="1" applyProtection="1">
      <alignment horizontal="center"/>
    </xf>
    <xf numFmtId="164" fontId="0" fillId="0" borderId="8" xfId="5" applyNumberFormat="1" applyFont="1" applyBorder="1" applyAlignment="1" applyProtection="1">
      <alignment horizontal="center"/>
    </xf>
    <xf numFmtId="1" fontId="0" fillId="0" borderId="0" xfId="5" applyNumberFormat="1" applyFont="1" applyBorder="1" applyProtection="1"/>
    <xf numFmtId="0" fontId="0" fillId="0" borderId="0" xfId="5" applyFont="1" applyBorder="1" applyAlignment="1">
      <alignment horizontal="centerContinuous"/>
    </xf>
    <xf numFmtId="174" fontId="0" fillId="0" borderId="0" xfId="5" applyNumberFormat="1" applyFont="1" applyBorder="1" applyAlignment="1" applyProtection="1">
      <alignment horizontal="center"/>
    </xf>
    <xf numFmtId="1" fontId="3" fillId="0" borderId="0" xfId="5" applyNumberFormat="1" applyFont="1" applyBorder="1" applyAlignment="1" applyProtection="1">
      <alignment horizontal="center"/>
      <protection locked="0"/>
    </xf>
    <xf numFmtId="0" fontId="0" fillId="0" borderId="10" xfId="5" applyFont="1" applyBorder="1"/>
    <xf numFmtId="0" fontId="0" fillId="0" borderId="12" xfId="5" applyFont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vertical="center"/>
    </xf>
    <xf numFmtId="0" fontId="0" fillId="0" borderId="0" xfId="5" applyNumberFormat="1" applyFont="1" applyBorder="1" applyProtection="1"/>
    <xf numFmtId="164" fontId="0" fillId="0" borderId="0" xfId="5" applyNumberFormat="1" applyFont="1" applyBorder="1" applyAlignment="1" applyProtection="1">
      <alignment horizontal="center"/>
    </xf>
    <xf numFmtId="166" fontId="3" fillId="0" borderId="4" xfId="5" applyNumberFormat="1" applyFont="1" applyBorder="1" applyProtection="1">
      <protection locked="0"/>
    </xf>
    <xf numFmtId="2" fontId="0" fillId="0" borderId="9" xfId="5" applyNumberFormat="1" applyFont="1" applyBorder="1" applyAlignment="1" applyProtection="1">
      <alignment horizontal="center"/>
    </xf>
    <xf numFmtId="0" fontId="3" fillId="0" borderId="0" xfId="5" applyNumberFormat="1" applyFont="1" applyBorder="1" applyAlignment="1" applyProtection="1">
      <alignment horizontal="center"/>
      <protection locked="0"/>
    </xf>
    <xf numFmtId="167" fontId="0" fillId="0" borderId="0" xfId="0" applyNumberFormat="1" applyBorder="1" applyAlignment="1">
      <alignment horizontal="center"/>
    </xf>
    <xf numFmtId="0" fontId="0" fillId="0" borderId="0" xfId="5" applyFont="1" applyBorder="1" applyAlignment="1">
      <alignment horizontal="center"/>
    </xf>
    <xf numFmtId="2" fontId="0" fillId="0" borderId="0" xfId="5" applyNumberFormat="1" applyFont="1" applyAlignment="1" applyProtection="1">
      <alignment horizontal="right"/>
    </xf>
    <xf numFmtId="175" fontId="0" fillId="0" borderId="0" xfId="5" applyNumberFormat="1" applyFont="1" applyBorder="1" applyAlignment="1" applyProtection="1">
      <alignment horizontal="center"/>
    </xf>
    <xf numFmtId="166" fontId="0" fillId="0" borderId="0" xfId="5" applyNumberFormat="1" applyFont="1" applyBorder="1" applyAlignment="1">
      <alignment horizontal="center"/>
    </xf>
    <xf numFmtId="0" fontId="0" fillId="0" borderId="0" xfId="5" applyFont="1" applyBorder="1" applyAlignment="1" applyProtection="1">
      <alignment horizontal="centerContinuous"/>
    </xf>
    <xf numFmtId="0" fontId="0" fillId="0" borderId="0" xfId="0" applyBorder="1" applyAlignment="1">
      <alignment horizontal="center"/>
    </xf>
    <xf numFmtId="172" fontId="0" fillId="0" borderId="4" xfId="5" applyNumberFormat="1" applyFont="1" applyBorder="1" applyAlignment="1" applyProtection="1">
      <alignment horizontal="center"/>
      <protection locked="0"/>
    </xf>
    <xf numFmtId="165" fontId="0" fillId="0" borderId="0" xfId="5" applyNumberFormat="1" applyFont="1" applyBorder="1" applyProtection="1"/>
    <xf numFmtId="187" fontId="0" fillId="0" borderId="0" xfId="5" applyNumberFormat="1" applyFont="1" applyAlignment="1" applyProtection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0" xfId="5" applyFont="1" applyBorder="1" applyProtection="1"/>
    <xf numFmtId="0" fontId="6" fillId="0" borderId="0" xfId="0" applyFont="1" applyFill="1" applyBorder="1" applyAlignment="1">
      <alignment horizontal="center"/>
    </xf>
    <xf numFmtId="0" fontId="0" fillId="0" borderId="12" xfId="5" applyFont="1" applyBorder="1" applyAlignment="1">
      <alignment horizontal="center"/>
    </xf>
    <xf numFmtId="0" fontId="0" fillId="0" borderId="0" xfId="5" applyFont="1" applyBorder="1" applyAlignment="1"/>
    <xf numFmtId="179" fontId="0" fillId="0" borderId="0" xfId="0" applyNumberFormat="1" applyAlignment="1">
      <alignment horizontal="center"/>
    </xf>
    <xf numFmtId="170" fontId="0" fillId="0" borderId="0" xfId="5" applyNumberFormat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ill="1" applyBorder="1" applyAlignment="1"/>
    <xf numFmtId="187" fontId="0" fillId="0" borderId="0" xfId="5" applyNumberFormat="1" applyFont="1" applyFill="1" applyAlignment="1" applyProtection="1">
      <alignment horizontal="center"/>
    </xf>
    <xf numFmtId="0" fontId="0" fillId="0" borderId="0" xfId="5" applyFont="1" applyBorder="1" applyAlignment="1" applyProtection="1">
      <alignment horizontal="center"/>
    </xf>
    <xf numFmtId="186" fontId="0" fillId="0" borderId="0" xfId="5" applyNumberFormat="1" applyFont="1" applyBorder="1" applyAlignment="1" applyProtection="1">
      <alignment horizontal="centerContinuous"/>
    </xf>
    <xf numFmtId="0" fontId="0" fillId="0" borderId="0" xfId="0" applyFill="1" applyBorder="1" applyAlignment="1"/>
    <xf numFmtId="166" fontId="0" fillId="0" borderId="0" xfId="5" applyNumberFormat="1" applyFont="1" applyBorder="1" applyAlignment="1" applyProtection="1">
      <alignment horizontal="center"/>
    </xf>
    <xf numFmtId="0" fontId="2" fillId="0" borderId="0" xfId="5" applyFont="1" applyBorder="1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4" xfId="5" applyFont="1" applyBorder="1" applyAlignment="1" applyProtection="1">
      <alignment horizontal="centerContinuous" vertical="center"/>
    </xf>
    <xf numFmtId="0" fontId="0" fillId="0" borderId="7" xfId="5" applyFont="1" applyBorder="1" applyAlignment="1" applyProtection="1">
      <alignment horizontal="centerContinuous" vertical="center"/>
    </xf>
    <xf numFmtId="165" fontId="0" fillId="0" borderId="0" xfId="0" applyNumberFormat="1" applyAlignment="1">
      <alignment horizontal="center"/>
    </xf>
    <xf numFmtId="181" fontId="0" fillId="0" borderId="0" xfId="5" applyNumberFormat="1" applyFont="1" applyAlignment="1" applyProtection="1">
      <alignment horizontal="center"/>
    </xf>
    <xf numFmtId="186" fontId="0" fillId="0" borderId="0" xfId="5" applyNumberFormat="1" applyFont="1" applyBorder="1" applyAlignment="1" applyProtection="1">
      <alignment horizontal="center"/>
    </xf>
    <xf numFmtId="0" fontId="7" fillId="0" borderId="0" xfId="5" applyFont="1" applyAlignment="1" applyProtection="1"/>
    <xf numFmtId="0" fontId="0" fillId="0" borderId="6" xfId="5" applyFont="1" applyBorder="1" applyAlignment="1" applyProtection="1">
      <alignment horizontal="centerContinuous" vertical="center"/>
    </xf>
    <xf numFmtId="178" fontId="0" fillId="0" borderId="0" xfId="5" applyNumberFormat="1" applyFont="1" applyBorder="1" applyAlignment="1" applyProtection="1">
      <alignment horizontal="centerContinuous"/>
    </xf>
    <xf numFmtId="174" fontId="0" fillId="0" borderId="0" xfId="5" applyNumberFormat="1" applyFont="1" applyBorder="1" applyProtection="1"/>
    <xf numFmtId="168" fontId="0" fillId="0" borderId="0" xfId="5" applyNumberFormat="1" applyFont="1" applyAlignment="1" applyProtection="1">
      <alignment horizontal="center"/>
    </xf>
    <xf numFmtId="0" fontId="0" fillId="0" borderId="0" xfId="5" applyFont="1" applyBorder="1" applyAlignment="1" applyProtection="1">
      <alignment horizontal="centerContinuous" vertical="center"/>
    </xf>
    <xf numFmtId="1" fontId="3" fillId="0" borderId="4" xfId="5" applyNumberFormat="1" applyFont="1" applyBorder="1" applyAlignment="1" applyProtection="1">
      <alignment horizontal="center"/>
      <protection locked="0"/>
    </xf>
    <xf numFmtId="169" fontId="0" fillId="0" borderId="0" xfId="5" applyNumberFormat="1" applyFont="1" applyAlignment="1" applyProtection="1">
      <alignment horizontal="center"/>
    </xf>
    <xf numFmtId="185" fontId="0" fillId="0" borderId="0" xfId="4" applyNumberFormat="1" applyFont="1" applyFill="1"/>
    <xf numFmtId="173" fontId="0" fillId="0" borderId="0" xfId="5" applyNumberFormat="1" applyFont="1" applyBorder="1" applyAlignment="1" applyProtection="1">
      <alignment horizontal="center"/>
    </xf>
    <xf numFmtId="1" fontId="0" fillId="0" borderId="0" xfId="0" quotePrefix="1" applyNumberFormat="1" applyFont="1" applyAlignment="1">
      <alignment horizontal="right"/>
    </xf>
    <xf numFmtId="178" fontId="0" fillId="0" borderId="0" xfId="5" applyNumberFormat="1" applyFont="1" applyBorder="1" applyAlignment="1" applyProtection="1">
      <alignment horizontal="center"/>
    </xf>
    <xf numFmtId="0" fontId="0" fillId="0" borderId="0" xfId="5" applyFont="1" applyBorder="1"/>
    <xf numFmtId="2" fontId="0" fillId="0" borderId="0" xfId="0" applyNumberFormat="1" applyBorder="1" applyAlignment="1">
      <alignment horizontal="center"/>
    </xf>
    <xf numFmtId="166" fontId="0" fillId="0" borderId="0" xfId="5" applyNumberFormat="1" applyFont="1" applyBorder="1"/>
    <xf numFmtId="0" fontId="0" fillId="0" borderId="0" xfId="5" applyFont="1" applyBorder="1" applyAlignment="1" applyProtection="1">
      <alignment horizontal="center"/>
      <protection locked="0"/>
    </xf>
    <xf numFmtId="0" fontId="0" fillId="0" borderId="0" xfId="5" applyFont="1" applyBorder="1" applyAlignment="1" applyProtection="1">
      <alignment horizontal="center" vertical="center"/>
    </xf>
    <xf numFmtId="0" fontId="0" fillId="0" borderId="0" xfId="5" applyFont="1" applyBorder="1" applyAlignment="1" applyProtection="1">
      <alignment horizontal="left"/>
    </xf>
    <xf numFmtId="185" fontId="0" fillId="0" borderId="0" xfId="0" applyNumberFormat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2" xfId="5" applyFont="1" applyBorder="1"/>
    <xf numFmtId="0" fontId="0" fillId="0" borderId="13" xfId="5" applyFont="1" applyBorder="1" applyAlignment="1" applyProtection="1">
      <alignment horizontal="centerContinuous" vertical="center"/>
    </xf>
    <xf numFmtId="0" fontId="0" fillId="0" borderId="14" xfId="0" applyFont="1" applyBorder="1"/>
    <xf numFmtId="0" fontId="0" fillId="0" borderId="0" xfId="0" applyFont="1"/>
    <xf numFmtId="183" fontId="0" fillId="0" borderId="0" xfId="5" applyNumberFormat="1" applyFont="1" applyAlignment="1" applyProtection="1">
      <alignment horizontal="center"/>
    </xf>
    <xf numFmtId="167" fontId="0" fillId="0" borderId="0" xfId="5" applyNumberFormat="1" applyFont="1" applyAlignment="1" applyProtection="1">
      <alignment horizontal="right"/>
    </xf>
    <xf numFmtId="0" fontId="0" fillId="0" borderId="3" xfId="5" applyFont="1" applyBorder="1" applyAlignment="1" applyProtection="1">
      <alignment horizontal="centerContinuous" vertical="center"/>
    </xf>
    <xf numFmtId="166" fontId="0" fillId="0" borderId="0" xfId="0" applyNumberFormat="1" applyFont="1"/>
    <xf numFmtId="2" fontId="0" fillId="0" borderId="0" xfId="5" applyNumberFormat="1" applyFont="1" applyBorder="1" applyAlignment="1" applyProtection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5" applyFont="1" applyBorder="1" applyProtection="1"/>
    <xf numFmtId="178" fontId="0" fillId="0" borderId="11" xfId="5" applyNumberFormat="1" applyFont="1" applyBorder="1" applyAlignment="1" applyProtection="1">
      <alignment horizontal="centerContinuous"/>
    </xf>
    <xf numFmtId="2" fontId="0" fillId="0" borderId="0" xfId="0" applyNumberFormat="1" applyFont="1" applyAlignment="1"/>
    <xf numFmtId="0" fontId="0" fillId="0" borderId="0" xfId="5" applyNumberFormat="1" applyFont="1" applyAlignment="1" applyProtection="1">
      <alignment horizontal="left"/>
    </xf>
    <xf numFmtId="0" fontId="0" fillId="0" borderId="13" xfId="5" applyFont="1" applyBorder="1"/>
    <xf numFmtId="0" fontId="0" fillId="0" borderId="2" xfId="5" applyFont="1" applyBorder="1" applyAlignment="1" applyProtection="1">
      <alignment horizontal="center"/>
    </xf>
    <xf numFmtId="1" fontId="0" fillId="0" borderId="0" xfId="5" applyNumberFormat="1" applyFont="1" applyProtection="1"/>
    <xf numFmtId="0" fontId="0" fillId="0" borderId="0" xfId="5" applyFont="1" applyAlignment="1">
      <alignment horizontal="centerContinuous"/>
    </xf>
    <xf numFmtId="0" fontId="0" fillId="0" borderId="15" xfId="5" applyFont="1" applyBorder="1" applyAlignment="1" applyProtection="1">
      <alignment horizontal="center" vertical="center"/>
    </xf>
    <xf numFmtId="0" fontId="0" fillId="0" borderId="1" xfId="5" applyFont="1" applyBorder="1" applyAlignment="1" applyProtection="1">
      <alignment horizontal="center" vertical="center"/>
    </xf>
    <xf numFmtId="0" fontId="0" fillId="0" borderId="3" xfId="5" applyFont="1" applyBorder="1" applyAlignment="1" applyProtection="1">
      <alignment horizontal="left"/>
    </xf>
    <xf numFmtId="166" fontId="3" fillId="0" borderId="0" xfId="0" applyNumberFormat="1" applyFont="1"/>
    <xf numFmtId="0" fontId="0" fillId="0" borderId="0" xfId="5" applyNumberFormat="1" applyFont="1" applyProtection="1"/>
    <xf numFmtId="0" fontId="0" fillId="0" borderId="15" xfId="5" applyFont="1" applyFill="1" applyBorder="1" applyAlignment="1" applyProtection="1">
      <alignment horizontal="center" vertical="center"/>
    </xf>
    <xf numFmtId="0" fontId="0" fillId="0" borderId="1" xfId="5" applyFont="1" applyFill="1" applyBorder="1" applyAlignment="1" applyProtection="1">
      <alignment horizontal="center" vertical="center"/>
    </xf>
    <xf numFmtId="167" fontId="0" fillId="0" borderId="0" xfId="0" applyNumberFormat="1" applyAlignment="1">
      <alignment horizontal="center"/>
    </xf>
    <xf numFmtId="14" fontId="0" fillId="0" borderId="0" xfId="0" applyNumberFormat="1" applyFont="1"/>
    <xf numFmtId="0" fontId="0" fillId="0" borderId="14" xfId="0" applyBorder="1" applyAlignment="1">
      <alignment horizontal="center"/>
    </xf>
    <xf numFmtId="190" fontId="0" fillId="0" borderId="0" xfId="0" quotePrefix="1" applyNumberFormat="1" applyFont="1" applyBorder="1" applyAlignment="1">
      <alignment horizontal="left"/>
    </xf>
    <xf numFmtId="166" fontId="0" fillId="0" borderId="0" xfId="5" applyNumberFormat="1" applyFont="1" applyAlignment="1">
      <alignment horizontal="center"/>
    </xf>
    <xf numFmtId="0" fontId="0" fillId="0" borderId="0" xfId="5" applyFont="1" applyAlignment="1" applyProtection="1">
      <alignment horizontal="centerContinuous"/>
    </xf>
    <xf numFmtId="178" fontId="0" fillId="0" borderId="2" xfId="5" applyNumberFormat="1" applyFont="1" applyBorder="1" applyAlignment="1" applyProtection="1">
      <alignment horizontal="centerContinuous"/>
    </xf>
    <xf numFmtId="165" fontId="0" fillId="0" borderId="0" xfId="5" applyNumberFormat="1" applyFont="1" applyProtection="1"/>
    <xf numFmtId="0" fontId="0" fillId="0" borderId="15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5" applyFont="1" applyAlignment="1"/>
    <xf numFmtId="0" fontId="0" fillId="0" borderId="11" xfId="5" applyFont="1" applyBorder="1" applyAlignment="1">
      <alignment horizontal="center"/>
    </xf>
    <xf numFmtId="0" fontId="0" fillId="0" borderId="9" xfId="5" applyFont="1" applyBorder="1" applyAlignment="1" applyProtection="1">
      <alignment horizontal="center" vertical="center"/>
    </xf>
    <xf numFmtId="188" fontId="0" fillId="0" borderId="0" xfId="5" applyNumberFormat="1" applyFont="1" applyAlignment="1" applyProtection="1">
      <alignment horizontal="center"/>
    </xf>
    <xf numFmtId="0" fontId="0" fillId="2" borderId="0" xfId="0" applyFill="1" applyBorder="1" applyAlignment="1">
      <alignment vertical="center"/>
    </xf>
    <xf numFmtId="0" fontId="0" fillId="0" borderId="0" xfId="5" applyFont="1" applyAlignment="1" applyProtection="1">
      <alignment horizontal="center"/>
    </xf>
    <xf numFmtId="179" fontId="0" fillId="0" borderId="0" xfId="0" applyNumberFormat="1" applyBorder="1" applyAlignment="1">
      <alignment horizontal="center"/>
    </xf>
    <xf numFmtId="166" fontId="0" fillId="0" borderId="0" xfId="0" applyNumberFormat="1" applyFont="1" applyAlignment="1">
      <alignment horizontal="right"/>
    </xf>
    <xf numFmtId="0" fontId="7" fillId="0" borderId="0" xfId="5" applyFont="1" applyAlignment="1" applyProtection="1">
      <alignment horizontal="center"/>
    </xf>
    <xf numFmtId="186" fontId="0" fillId="0" borderId="6" xfId="5" applyNumberFormat="1" applyFont="1" applyBorder="1" applyAlignment="1" applyProtection="1">
      <alignment horizontal="center"/>
    </xf>
    <xf numFmtId="186" fontId="0" fillId="0" borderId="7" xfId="5" applyNumberFormat="1" applyFont="1" applyBorder="1" applyAlignment="1" applyProtection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/>
    <xf numFmtId="185" fontId="8" fillId="0" borderId="0" xfId="0" quotePrefix="1" applyNumberFormat="1" applyFont="1" applyAlignment="1">
      <alignment horizontal="left"/>
    </xf>
    <xf numFmtId="0" fontId="8" fillId="0" borderId="0" xfId="5" quotePrefix="1" applyNumberFormat="1" applyFont="1" applyProtection="1"/>
  </cellXfs>
  <cellStyles count="6">
    <cellStyle name="Normal" xfId="0" builtinId="0"/>
    <cellStyle name="Normal 2" xfId="1"/>
    <cellStyle name="Normal 2 2" xfId="2"/>
    <cellStyle name="Normal 3" xfId="3"/>
    <cellStyle name="Normal_Core Data H-3258" xfId="4"/>
    <cellStyle name="Normal_HG-DATA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5492957746478872"/>
          <c:y val="7.0234113712374549E-2"/>
          <c:w val="0.76760563380283331"/>
          <c:h val="0.8160535117056855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3.7645884832742668E-4</c:v>
                </c:pt>
                <c:pt idx="39">
                  <c:v>1.0339314749637401E-3</c:v>
                </c:pt>
                <c:pt idx="40">
                  <c:v>1.8956789403903761E-3</c:v>
                </c:pt>
                <c:pt idx="41">
                  <c:v>2.9395921558485758E-3</c:v>
                </c:pt>
                <c:pt idx="42">
                  <c:v>4.0252412956009644E-3</c:v>
                </c:pt>
                <c:pt idx="43">
                  <c:v>6.1256899030386006E-3</c:v>
                </c:pt>
                <c:pt idx="44">
                  <c:v>7.8468567075026703E-3</c:v>
                </c:pt>
                <c:pt idx="45">
                  <c:v>9.4648437084565579E-3</c:v>
                </c:pt>
                <c:pt idx="46">
                  <c:v>1.1172836724571989E-2</c:v>
                </c:pt>
                <c:pt idx="47">
                  <c:v>1.3480180326980127E-2</c:v>
                </c:pt>
                <c:pt idx="48">
                  <c:v>1.5915278851003262E-2</c:v>
                </c:pt>
                <c:pt idx="49">
                  <c:v>1.8001572125517017E-2</c:v>
                </c:pt>
                <c:pt idx="50">
                  <c:v>2.0456382660431285E-2</c:v>
                </c:pt>
                <c:pt idx="51">
                  <c:v>2.266023414969167E-2</c:v>
                </c:pt>
                <c:pt idx="52">
                  <c:v>2.5277214505894024E-2</c:v>
                </c:pt>
                <c:pt idx="53">
                  <c:v>2.8227003368610983E-2</c:v>
                </c:pt>
                <c:pt idx="54">
                  <c:v>3.1204725692029006E-2</c:v>
                </c:pt>
                <c:pt idx="55">
                  <c:v>3.4451399341000728E-2</c:v>
                </c:pt>
                <c:pt idx="56">
                  <c:v>3.7772199885249477E-2</c:v>
                </c:pt>
                <c:pt idx="57">
                  <c:v>4.1285407502060674E-2</c:v>
                </c:pt>
                <c:pt idx="58">
                  <c:v>4.488003464698475E-2</c:v>
                </c:pt>
                <c:pt idx="59">
                  <c:v>4.8828593786637627E-2</c:v>
                </c:pt>
                <c:pt idx="60">
                  <c:v>5.3355469255694024E-2</c:v>
                </c:pt>
                <c:pt idx="61">
                  <c:v>5.8622007513670242E-2</c:v>
                </c:pt>
                <c:pt idx="62">
                  <c:v>6.4458701490779841E-2</c:v>
                </c:pt>
                <c:pt idx="63">
                  <c:v>7.0904512828302707E-2</c:v>
                </c:pt>
                <c:pt idx="64">
                  <c:v>7.7757348798942208E-2</c:v>
                </c:pt>
                <c:pt idx="65">
                  <c:v>8.499739193660491E-2</c:v>
                </c:pt>
                <c:pt idx="66">
                  <c:v>9.3952574708323425E-2</c:v>
                </c:pt>
                <c:pt idx="67">
                  <c:v>0.1039088437154591</c:v>
                </c:pt>
                <c:pt idx="68">
                  <c:v>0.1157393436972254</c:v>
                </c:pt>
                <c:pt idx="69">
                  <c:v>0.12875950815193404</c:v>
                </c:pt>
                <c:pt idx="70">
                  <c:v>0.1432820036424606</c:v>
                </c:pt>
                <c:pt idx="71">
                  <c:v>0.15821540127277295</c:v>
                </c:pt>
                <c:pt idx="72">
                  <c:v>0.1740396682282235</c:v>
                </c:pt>
                <c:pt idx="73">
                  <c:v>0.18948978012591997</c:v>
                </c:pt>
                <c:pt idx="74">
                  <c:v>0.20617313383092378</c:v>
                </c:pt>
                <c:pt idx="75">
                  <c:v>0.22315888438448711</c:v>
                </c:pt>
                <c:pt idx="76">
                  <c:v>0.24030685748693972</c:v>
                </c:pt>
                <c:pt idx="77">
                  <c:v>0.25721982772704</c:v>
                </c:pt>
                <c:pt idx="78">
                  <c:v>0.27414694518812555</c:v>
                </c:pt>
                <c:pt idx="79">
                  <c:v>0.2920842585917191</c:v>
                </c:pt>
                <c:pt idx="80">
                  <c:v>0.30967707418522017</c:v>
                </c:pt>
                <c:pt idx="81">
                  <c:v>0.32704350179520286</c:v>
                </c:pt>
                <c:pt idx="82">
                  <c:v>0.34604195411595307</c:v>
                </c:pt>
                <c:pt idx="83">
                  <c:v>0.36456595536962488</c:v>
                </c:pt>
                <c:pt idx="84">
                  <c:v>0.38380883662542509</c:v>
                </c:pt>
                <c:pt idx="85">
                  <c:v>0.40432707687394293</c:v>
                </c:pt>
                <c:pt idx="86">
                  <c:v>0.42486916622205745</c:v>
                </c:pt>
                <c:pt idx="87">
                  <c:v>0.4464170710658153</c:v>
                </c:pt>
                <c:pt idx="88">
                  <c:v>0.46849497753244679</c:v>
                </c:pt>
                <c:pt idx="89">
                  <c:v>0.48961074318106368</c:v>
                </c:pt>
                <c:pt idx="90">
                  <c:v>0.51208350637285438</c:v>
                </c:pt>
                <c:pt idx="91">
                  <c:v>0.53565329569833764</c:v>
                </c:pt>
                <c:pt idx="92">
                  <c:v>0.55920906759385391</c:v>
                </c:pt>
                <c:pt idx="93">
                  <c:v>0.583003395380846</c:v>
                </c:pt>
                <c:pt idx="94">
                  <c:v>0.60646078568455664</c:v>
                </c:pt>
                <c:pt idx="95">
                  <c:v>0.63039042060803607</c:v>
                </c:pt>
                <c:pt idx="96">
                  <c:v>0.65281752980917018</c:v>
                </c:pt>
                <c:pt idx="97">
                  <c:v>0.67433220815226547</c:v>
                </c:pt>
                <c:pt idx="98">
                  <c:v>0.69501551012819585</c:v>
                </c:pt>
                <c:pt idx="99">
                  <c:v>0.71399264427420472</c:v>
                </c:pt>
                <c:pt idx="100">
                  <c:v>0.73088325801141762</c:v>
                </c:pt>
                <c:pt idx="101">
                  <c:v>0.74692283204220677</c:v>
                </c:pt>
                <c:pt idx="102">
                  <c:v>0.76244960176003529</c:v>
                </c:pt>
                <c:pt idx="103">
                  <c:v>0.77560508957510854</c:v>
                </c:pt>
                <c:pt idx="104">
                  <c:v>0.78802550595853116</c:v>
                </c:pt>
                <c:pt idx="105">
                  <c:v>0.79927222216425176</c:v>
                </c:pt>
                <c:pt idx="106">
                  <c:v>0.80883418605805568</c:v>
                </c:pt>
                <c:pt idx="107">
                  <c:v>0.81883730962276624</c:v>
                </c:pt>
                <c:pt idx="108">
                  <c:v>0.8280580529296877</c:v>
                </c:pt>
                <c:pt idx="109">
                  <c:v>0.83663509768178057</c:v>
                </c:pt>
                <c:pt idx="110">
                  <c:v>0.84497319716934294</c:v>
                </c:pt>
                <c:pt idx="111">
                  <c:v>0.85290070277078789</c:v>
                </c:pt>
                <c:pt idx="112">
                  <c:v>0.85735240490448283</c:v>
                </c:pt>
                <c:pt idx="113">
                  <c:v>0.86336782922561073</c:v>
                </c:pt>
                <c:pt idx="114">
                  <c:v>0.86796353449401342</c:v>
                </c:pt>
                <c:pt idx="115">
                  <c:v>0.87289663151426122</c:v>
                </c:pt>
                <c:pt idx="116">
                  <c:v>0.87769403202496721</c:v>
                </c:pt>
                <c:pt idx="117">
                  <c:v>0.88207882688877326</c:v>
                </c:pt>
                <c:pt idx="118">
                  <c:v>0.88540063331341312</c:v>
                </c:pt>
              </c:numCache>
            </c:numRef>
          </c:xVal>
          <c:yVal>
            <c:numRef>
              <c:f>Table!$A$18:$A$136</c:f>
              <c:numCache>
                <c:formatCode>????0.00</c:formatCode>
                <c:ptCount val="119"/>
                <c:pt idx="0">
                  <c:v>1.4875617027282715</c:v>
                </c:pt>
                <c:pt idx="1">
                  <c:v>1.578770637512207</c:v>
                </c:pt>
                <c:pt idx="2">
                  <c:v>1.78700852394104</c:v>
                </c:pt>
                <c:pt idx="3">
                  <c:v>1.9792587757110596</c:v>
                </c:pt>
                <c:pt idx="4">
                  <c:v>2.1449697017669678</c:v>
                </c:pt>
                <c:pt idx="5">
                  <c:v>2.3301055431365967</c:v>
                </c:pt>
                <c:pt idx="6">
                  <c:v>2.5675208568572998</c:v>
                </c:pt>
                <c:pt idx="7">
                  <c:v>2.7994999885559082</c:v>
                </c:pt>
                <c:pt idx="8">
                  <c:v>3.0819201469421387</c:v>
                </c:pt>
                <c:pt idx="9">
                  <c:v>3.3731334209442139</c:v>
                </c:pt>
                <c:pt idx="10">
                  <c:v>3.67337965965271</c:v>
                </c:pt>
                <c:pt idx="11">
                  <c:v>4.0172719955444336</c:v>
                </c:pt>
                <c:pt idx="12">
                  <c:v>4.3940186500549316</c:v>
                </c:pt>
                <c:pt idx="13">
                  <c:v>4.8040194511413574</c:v>
                </c:pt>
                <c:pt idx="14">
                  <c:v>5.2533493041992187</c:v>
                </c:pt>
                <c:pt idx="15">
                  <c:v>5.7564778327941895</c:v>
                </c:pt>
                <c:pt idx="16">
                  <c:v>6.2886233329772949</c:v>
                </c:pt>
                <c:pt idx="17">
                  <c:v>6.8796830177307129</c:v>
                </c:pt>
                <c:pt idx="18">
                  <c:v>7.5385303497314453</c:v>
                </c:pt>
                <c:pt idx="19">
                  <c:v>8.2331094741821289</c:v>
                </c:pt>
                <c:pt idx="20">
                  <c:v>9.0138616561889648</c:v>
                </c:pt>
                <c:pt idx="21">
                  <c:v>9.8675165176391602</c:v>
                </c:pt>
                <c:pt idx="22">
                  <c:v>10.777927398681641</c:v>
                </c:pt>
                <c:pt idx="23">
                  <c:v>11.872514724731445</c:v>
                </c:pt>
                <c:pt idx="24">
                  <c:v>12.863264083862305</c:v>
                </c:pt>
                <c:pt idx="25">
                  <c:v>14.165449142456055</c:v>
                </c:pt>
                <c:pt idx="26">
                  <c:v>15.458123207092285</c:v>
                </c:pt>
                <c:pt idx="27">
                  <c:v>16.863029479980469</c:v>
                </c:pt>
                <c:pt idx="28">
                  <c:v>18.45722770690918</c:v>
                </c:pt>
                <c:pt idx="29">
                  <c:v>20.289402008056641</c:v>
                </c:pt>
                <c:pt idx="30">
                  <c:v>22.192638397216797</c:v>
                </c:pt>
                <c:pt idx="31">
                  <c:v>24.259510040283203</c:v>
                </c:pt>
                <c:pt idx="32">
                  <c:v>26.577785491943359</c:v>
                </c:pt>
                <c:pt idx="33">
                  <c:v>28.987348556518555</c:v>
                </c:pt>
                <c:pt idx="34">
                  <c:v>31.201828002929688</c:v>
                </c:pt>
                <c:pt idx="35">
                  <c:v>33.779426574707031</c:v>
                </c:pt>
                <c:pt idx="36">
                  <c:v>36.929866790771484</c:v>
                </c:pt>
                <c:pt idx="37">
                  <c:v>40.226627349853516</c:v>
                </c:pt>
                <c:pt idx="38">
                  <c:v>44.658226013183594</c:v>
                </c:pt>
                <c:pt idx="39">
                  <c:v>48.857051849365234</c:v>
                </c:pt>
                <c:pt idx="40">
                  <c:v>53.151744842529297</c:v>
                </c:pt>
                <c:pt idx="41">
                  <c:v>58.673805236816406</c:v>
                </c:pt>
                <c:pt idx="42">
                  <c:v>64.220542907714844</c:v>
                </c:pt>
                <c:pt idx="43">
                  <c:v>69.97271728515625</c:v>
                </c:pt>
                <c:pt idx="44">
                  <c:v>76.765625</c:v>
                </c:pt>
                <c:pt idx="45">
                  <c:v>83.937507629394531</c:v>
                </c:pt>
                <c:pt idx="46">
                  <c:v>92.663955688476563</c:v>
                </c:pt>
                <c:pt idx="47">
                  <c:v>101.11365509033203</c:v>
                </c:pt>
                <c:pt idx="48">
                  <c:v>110.52740478515625</c:v>
                </c:pt>
                <c:pt idx="49">
                  <c:v>121.07203674316406</c:v>
                </c:pt>
                <c:pt idx="50">
                  <c:v>132.92584228515625</c:v>
                </c:pt>
                <c:pt idx="51">
                  <c:v>144.78640747070312</c:v>
                </c:pt>
                <c:pt idx="52">
                  <c:v>158.75721740722656</c:v>
                </c:pt>
                <c:pt idx="53">
                  <c:v>174.07391357421875</c:v>
                </c:pt>
                <c:pt idx="54">
                  <c:v>189.56739807128906</c:v>
                </c:pt>
                <c:pt idx="55">
                  <c:v>207.96000671386719</c:v>
                </c:pt>
                <c:pt idx="56">
                  <c:v>228.10858154296875</c:v>
                </c:pt>
                <c:pt idx="57">
                  <c:v>249.78704833984375</c:v>
                </c:pt>
                <c:pt idx="58">
                  <c:v>272.95504760742187</c:v>
                </c:pt>
                <c:pt idx="59">
                  <c:v>298.94320678710937</c:v>
                </c:pt>
                <c:pt idx="60">
                  <c:v>327.33071899414062</c:v>
                </c:pt>
                <c:pt idx="61">
                  <c:v>357.57440185546875</c:v>
                </c:pt>
                <c:pt idx="62">
                  <c:v>391.5506591796875</c:v>
                </c:pt>
                <c:pt idx="63">
                  <c:v>428.7391357421875</c:v>
                </c:pt>
                <c:pt idx="64">
                  <c:v>468.77590942382812</c:v>
                </c:pt>
                <c:pt idx="65">
                  <c:v>512.8653564453125</c:v>
                </c:pt>
                <c:pt idx="66">
                  <c:v>561.62744140625</c:v>
                </c:pt>
                <c:pt idx="67">
                  <c:v>613.77032470703125</c:v>
                </c:pt>
                <c:pt idx="68">
                  <c:v>671.8895263671875</c:v>
                </c:pt>
                <c:pt idx="69">
                  <c:v>734.8570556640625</c:v>
                </c:pt>
                <c:pt idx="70">
                  <c:v>805.02728271484375</c:v>
                </c:pt>
                <c:pt idx="71">
                  <c:v>879.88702392578125</c:v>
                </c:pt>
                <c:pt idx="72">
                  <c:v>962.45538330078125</c:v>
                </c:pt>
                <c:pt idx="73">
                  <c:v>1048.5657958984375</c:v>
                </c:pt>
                <c:pt idx="74">
                  <c:v>1148.897705078125</c:v>
                </c:pt>
                <c:pt idx="75">
                  <c:v>1258.7779541015625</c:v>
                </c:pt>
                <c:pt idx="76">
                  <c:v>1379.2452392578125</c:v>
                </c:pt>
                <c:pt idx="77">
                  <c:v>1509.0743408203125</c:v>
                </c:pt>
                <c:pt idx="78">
                  <c:v>1648.4918212890625</c:v>
                </c:pt>
                <c:pt idx="79">
                  <c:v>1808.945068359375</c:v>
                </c:pt>
                <c:pt idx="80">
                  <c:v>1978.6668701171875</c:v>
                </c:pt>
                <c:pt idx="81">
                  <c:v>2159.324951171875</c:v>
                </c:pt>
                <c:pt idx="82">
                  <c:v>2368.696044921875</c:v>
                </c:pt>
                <c:pt idx="83">
                  <c:v>2588.0859375</c:v>
                </c:pt>
                <c:pt idx="84">
                  <c:v>2828.274169921875</c:v>
                </c:pt>
                <c:pt idx="85">
                  <c:v>3097.742431640625</c:v>
                </c:pt>
                <c:pt idx="86">
                  <c:v>3389.171630859375</c:v>
                </c:pt>
                <c:pt idx="87">
                  <c:v>3707.901611328125</c:v>
                </c:pt>
                <c:pt idx="88">
                  <c:v>4058.128662109375</c:v>
                </c:pt>
                <c:pt idx="89">
                  <c:v>4432.369140625</c:v>
                </c:pt>
                <c:pt idx="90">
                  <c:v>4843.4384765625</c:v>
                </c:pt>
                <c:pt idx="91">
                  <c:v>5306.69775390625</c:v>
                </c:pt>
                <c:pt idx="92">
                  <c:v>5805.666015625</c:v>
                </c:pt>
                <c:pt idx="93">
                  <c:v>6356.28955078125</c:v>
                </c:pt>
                <c:pt idx="94">
                  <c:v>6945.6953125</c:v>
                </c:pt>
                <c:pt idx="95">
                  <c:v>7604.18017578125</c:v>
                </c:pt>
                <c:pt idx="96">
                  <c:v>8316.087890625</c:v>
                </c:pt>
                <c:pt idx="97">
                  <c:v>9096.4521484375</c:v>
                </c:pt>
                <c:pt idx="98">
                  <c:v>9955.568359375</c:v>
                </c:pt>
                <c:pt idx="99">
                  <c:v>10895.4326171875</c:v>
                </c:pt>
                <c:pt idx="100">
                  <c:v>11896.009765625</c:v>
                </c:pt>
                <c:pt idx="101">
                  <c:v>12995.814453125</c:v>
                </c:pt>
                <c:pt idx="102">
                  <c:v>14295.0673828125</c:v>
                </c:pt>
                <c:pt idx="103">
                  <c:v>15594.3515625</c:v>
                </c:pt>
                <c:pt idx="104">
                  <c:v>17093.85546875</c:v>
                </c:pt>
                <c:pt idx="105">
                  <c:v>18694.765625</c:v>
                </c:pt>
                <c:pt idx="106">
                  <c:v>20394.7265625</c:v>
                </c:pt>
                <c:pt idx="107">
                  <c:v>22295.927734375</c:v>
                </c:pt>
                <c:pt idx="108">
                  <c:v>24397.1484375</c:v>
                </c:pt>
                <c:pt idx="109">
                  <c:v>26696.892578125</c:v>
                </c:pt>
                <c:pt idx="110">
                  <c:v>29297.2109375</c:v>
                </c:pt>
                <c:pt idx="111">
                  <c:v>31997.40625</c:v>
                </c:pt>
                <c:pt idx="112">
                  <c:v>34997.5390625</c:v>
                </c:pt>
                <c:pt idx="113">
                  <c:v>38297.7109375</c:v>
                </c:pt>
                <c:pt idx="114">
                  <c:v>41898.125</c:v>
                </c:pt>
                <c:pt idx="115">
                  <c:v>45795.65625</c:v>
                </c:pt>
                <c:pt idx="116">
                  <c:v>50092.0859375</c:v>
                </c:pt>
                <c:pt idx="117">
                  <c:v>54784.5234375</c:v>
                </c:pt>
                <c:pt idx="118">
                  <c:v>59484.64453125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65152"/>
        <c:axId val="108067456"/>
      </c:scatterChart>
      <c:valAx>
        <c:axId val="108065152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700" b="0"/>
                  <a:t>Mercury Saturation</a:t>
                </a:r>
              </a:p>
            </c:rich>
          </c:tx>
          <c:layout>
            <c:manualLayout>
              <c:xMode val="edge"/>
              <c:yMode val="edge"/>
              <c:x val="0.39370372327620123"/>
              <c:y val="0.9364548771026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08067456"/>
        <c:crossesAt val="1.0000000000000041E-3"/>
        <c:crossBetween val="midCat"/>
        <c:majorUnit val="0.2"/>
        <c:minorUnit val="0.1"/>
      </c:valAx>
      <c:valAx>
        <c:axId val="108067456"/>
        <c:scaling>
          <c:logBase val="10"/>
          <c:orientation val="minMax"/>
          <c:max val="100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Injection Pressure, psia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33779264214047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08065152"/>
        <c:crosses val="max"/>
        <c:crossBetween val="midCat"/>
        <c:majorUnit val="10"/>
        <c:minorUnit val="1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chemeClr val="dk1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4041119369915644"/>
          <c:y val="5.3511705685618735E-2"/>
          <c:w val="0.71747821581027194"/>
          <c:h val="0.8104070436011552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0066"/>
              </a:solidFill>
            </a:ln>
          </c:spPr>
          <c:marker>
            <c:symbol val="circ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0.99962354115167262</c:v>
                </c:pt>
                <c:pt idx="39">
                  <c:v>0.99896606852503622</c:v>
                </c:pt>
                <c:pt idx="40">
                  <c:v>0.99810432105960967</c:v>
                </c:pt>
                <c:pt idx="41">
                  <c:v>0.9970604078441514</c:v>
                </c:pt>
                <c:pt idx="42">
                  <c:v>0.995974758704399</c:v>
                </c:pt>
                <c:pt idx="43">
                  <c:v>0.99387431009696137</c:v>
                </c:pt>
                <c:pt idx="44">
                  <c:v>0.99215314329249737</c:v>
                </c:pt>
                <c:pt idx="45">
                  <c:v>0.99053515629154343</c:v>
                </c:pt>
                <c:pt idx="46">
                  <c:v>0.98882716327542797</c:v>
                </c:pt>
                <c:pt idx="47">
                  <c:v>0.98651981967301983</c:v>
                </c:pt>
                <c:pt idx="48">
                  <c:v>0.9840847211489967</c:v>
                </c:pt>
                <c:pt idx="49">
                  <c:v>0.98199842787448299</c:v>
                </c:pt>
                <c:pt idx="50">
                  <c:v>0.97954361733956874</c:v>
                </c:pt>
                <c:pt idx="51">
                  <c:v>0.97733976585030835</c:v>
                </c:pt>
                <c:pt idx="52">
                  <c:v>0.97472278549410596</c:v>
                </c:pt>
                <c:pt idx="53">
                  <c:v>0.97177299663138905</c:v>
                </c:pt>
                <c:pt idx="54">
                  <c:v>0.96879527430797097</c:v>
                </c:pt>
                <c:pt idx="55">
                  <c:v>0.96554860065899928</c:v>
                </c:pt>
                <c:pt idx="56">
                  <c:v>0.96222780011475051</c:v>
                </c:pt>
                <c:pt idx="57">
                  <c:v>0.95871459249793933</c:v>
                </c:pt>
                <c:pt idx="58">
                  <c:v>0.95511996535301524</c:v>
                </c:pt>
                <c:pt idx="59">
                  <c:v>0.95117140621336238</c:v>
                </c:pt>
                <c:pt idx="60">
                  <c:v>0.94664453074430599</c:v>
                </c:pt>
                <c:pt idx="61">
                  <c:v>0.94137799248632981</c:v>
                </c:pt>
                <c:pt idx="62">
                  <c:v>0.93554129850922019</c:v>
                </c:pt>
                <c:pt idx="63">
                  <c:v>0.92909548717169732</c:v>
                </c:pt>
                <c:pt idx="64">
                  <c:v>0.92224265120105775</c:v>
                </c:pt>
                <c:pt idx="65">
                  <c:v>0.91500260806339506</c:v>
                </c:pt>
                <c:pt idx="66">
                  <c:v>0.90604742529167659</c:v>
                </c:pt>
                <c:pt idx="67">
                  <c:v>0.89609115628454095</c:v>
                </c:pt>
                <c:pt idx="68">
                  <c:v>0.88426065630277462</c:v>
                </c:pt>
                <c:pt idx="69">
                  <c:v>0.87124049184806596</c:v>
                </c:pt>
                <c:pt idx="70">
                  <c:v>0.85671799635753942</c:v>
                </c:pt>
                <c:pt idx="71">
                  <c:v>0.841784598727227</c:v>
                </c:pt>
                <c:pt idx="72">
                  <c:v>0.82596033177177652</c:v>
                </c:pt>
                <c:pt idx="73">
                  <c:v>0.81051021987408001</c:v>
                </c:pt>
                <c:pt idx="74">
                  <c:v>0.79382686616907616</c:v>
                </c:pt>
                <c:pt idx="75">
                  <c:v>0.77684111561551283</c:v>
                </c:pt>
                <c:pt idx="76">
                  <c:v>0.7596931425130603</c:v>
                </c:pt>
                <c:pt idx="77">
                  <c:v>0.74278017227296</c:v>
                </c:pt>
                <c:pt idx="78">
                  <c:v>0.72585305481187445</c:v>
                </c:pt>
                <c:pt idx="79">
                  <c:v>0.70791574140828084</c:v>
                </c:pt>
                <c:pt idx="80">
                  <c:v>0.69032292581477983</c:v>
                </c:pt>
                <c:pt idx="81">
                  <c:v>0.67295649820479708</c:v>
                </c:pt>
                <c:pt idx="82">
                  <c:v>0.65395804588404693</c:v>
                </c:pt>
                <c:pt idx="83">
                  <c:v>0.63543404463037512</c:v>
                </c:pt>
                <c:pt idx="84">
                  <c:v>0.61619116337457491</c:v>
                </c:pt>
                <c:pt idx="85">
                  <c:v>0.59567292312605713</c:v>
                </c:pt>
                <c:pt idx="86">
                  <c:v>0.57513083377794261</c:v>
                </c:pt>
                <c:pt idx="87">
                  <c:v>0.5535829289341847</c:v>
                </c:pt>
                <c:pt idx="88">
                  <c:v>0.53150502246755327</c:v>
                </c:pt>
                <c:pt idx="89">
                  <c:v>0.51038925681893632</c:v>
                </c:pt>
                <c:pt idx="90">
                  <c:v>0.48791649362714562</c:v>
                </c:pt>
                <c:pt idx="91">
                  <c:v>0.46434670430166236</c:v>
                </c:pt>
                <c:pt idx="92">
                  <c:v>0.44079093240614609</c:v>
                </c:pt>
                <c:pt idx="93">
                  <c:v>0.416996604619154</c:v>
                </c:pt>
                <c:pt idx="94">
                  <c:v>0.39353921431544336</c:v>
                </c:pt>
                <c:pt idx="95">
                  <c:v>0.36960957939196393</c:v>
                </c:pt>
                <c:pt idx="96">
                  <c:v>0.34718247019082982</c:v>
                </c:pt>
                <c:pt idx="97">
                  <c:v>0.32566779184773453</c:v>
                </c:pt>
                <c:pt idx="98">
                  <c:v>0.30498448987180415</c:v>
                </c:pt>
                <c:pt idx="99">
                  <c:v>0.28600735572579528</c:v>
                </c:pt>
                <c:pt idx="100">
                  <c:v>0.26911674198858238</c:v>
                </c:pt>
                <c:pt idx="101">
                  <c:v>0.25307716795779323</c:v>
                </c:pt>
                <c:pt idx="102">
                  <c:v>0.23755039823996471</c:v>
                </c:pt>
                <c:pt idx="103">
                  <c:v>0.22439491042489146</c:v>
                </c:pt>
                <c:pt idx="104">
                  <c:v>0.21197449404146884</c:v>
                </c:pt>
                <c:pt idx="105">
                  <c:v>0.20072777783574824</c:v>
                </c:pt>
                <c:pt idx="106">
                  <c:v>0.19116581394194432</c:v>
                </c:pt>
                <c:pt idx="107">
                  <c:v>0.18116269037723376</c:v>
                </c:pt>
                <c:pt idx="108">
                  <c:v>0.1719419470703123</c:v>
                </c:pt>
                <c:pt idx="109">
                  <c:v>0.16336490231821943</c:v>
                </c:pt>
                <c:pt idx="110">
                  <c:v>0.15502680283065706</c:v>
                </c:pt>
                <c:pt idx="111">
                  <c:v>0.14709929722921211</c:v>
                </c:pt>
                <c:pt idx="112">
                  <c:v>0.14264759509551717</c:v>
                </c:pt>
                <c:pt idx="113">
                  <c:v>0.13663217077438927</c:v>
                </c:pt>
                <c:pt idx="114">
                  <c:v>0.13203646550598658</c:v>
                </c:pt>
                <c:pt idx="115">
                  <c:v>0.12710336848573878</c:v>
                </c:pt>
                <c:pt idx="116">
                  <c:v>0.12230596797503279</c:v>
                </c:pt>
                <c:pt idx="117">
                  <c:v>0.11792117311122674</c:v>
                </c:pt>
                <c:pt idx="118">
                  <c:v>0.11459936668658688</c:v>
                </c:pt>
              </c:numCache>
            </c:numRef>
          </c:xVal>
          <c:yVal>
            <c:numRef>
              <c:f>Table!$L$18:$L$136</c:f>
              <c:numCache>
                <c:formatCode>????0.00</c:formatCode>
                <c:ptCount val="119"/>
                <c:pt idx="0">
                  <c:v>0.28027045836105474</c:v>
                </c:pt>
                <c:pt idx="1">
                  <c:v>0.29745506987103976</c:v>
                </c:pt>
                <c:pt idx="2">
                  <c:v>0.33668902418063607</c:v>
                </c:pt>
                <c:pt idx="3">
                  <c:v>0.37291075944364316</c:v>
                </c:pt>
                <c:pt idx="4">
                  <c:v>0.40413223893988426</c:v>
                </c:pt>
                <c:pt idx="5">
                  <c:v>0.43901355312306051</c:v>
                </c:pt>
                <c:pt idx="6">
                  <c:v>0.48374480606967513</c:v>
                </c:pt>
                <c:pt idx="7">
                  <c:v>0.52745183176959998</c:v>
                </c:pt>
                <c:pt idx="8">
                  <c:v>0.58066241597335944</c:v>
                </c:pt>
                <c:pt idx="9">
                  <c:v>0.63552970493064576</c:v>
                </c:pt>
                <c:pt idx="10">
                  <c:v>0.69209888844059819</c:v>
                </c:pt>
                <c:pt idx="11">
                  <c:v>0.75689140254636977</c:v>
                </c:pt>
                <c:pt idx="12">
                  <c:v>0.8278739758083673</c:v>
                </c:pt>
                <c:pt idx="13">
                  <c:v>0.90512193953191489</c:v>
                </c:pt>
                <c:pt idx="14">
                  <c:v>0.98977986238705584</c:v>
                </c:pt>
                <c:pt idx="15">
                  <c:v>1.0845739560137009</c:v>
                </c:pt>
                <c:pt idx="16">
                  <c:v>1.1848351169306244</c:v>
                </c:pt>
                <c:pt idx="17">
                  <c:v>1.2961962580925388</c:v>
                </c:pt>
                <c:pt idx="18">
                  <c:v>1.4203292223864803</c:v>
                </c:pt>
                <c:pt idx="19">
                  <c:v>1.551194388665484</c:v>
                </c:pt>
                <c:pt idx="20">
                  <c:v>1.6982953603536621</c:v>
                </c:pt>
                <c:pt idx="21">
                  <c:v>1.8591318748067993</c:v>
                </c:pt>
                <c:pt idx="22">
                  <c:v>2.030661751153231</c:v>
                </c:pt>
                <c:pt idx="23">
                  <c:v>2.2368921824862826</c:v>
                </c:pt>
                <c:pt idx="24">
                  <c:v>2.4235585752115392</c:v>
                </c:pt>
                <c:pt idx="25">
                  <c:v>2.6689023499091689</c:v>
                </c:pt>
                <c:pt idx="26">
                  <c:v>2.9124541648977966</c:v>
                </c:pt>
                <c:pt idx="27">
                  <c:v>3.1771515716235315</c:v>
                </c:pt>
                <c:pt idx="28">
                  <c:v>3.4775133428093734</c:v>
                </c:pt>
                <c:pt idx="29">
                  <c:v>3.8227120194344497</c:v>
                </c:pt>
                <c:pt idx="30">
                  <c:v>4.1812994542823834</c:v>
                </c:pt>
                <c:pt idx="31">
                  <c:v>4.5707172926908681</c:v>
                </c:pt>
                <c:pt idx="32">
                  <c:v>5.0075019465659345</c:v>
                </c:pt>
                <c:pt idx="33">
                  <c:v>5.4614860356425527</c:v>
                </c:pt>
                <c:pt idx="34">
                  <c:v>5.878714556878661</c:v>
                </c:pt>
                <c:pt idx="35">
                  <c:v>6.3643580981568935</c:v>
                </c:pt>
                <c:pt idx="36">
                  <c:v>6.9579303323546808</c:v>
                </c:pt>
                <c:pt idx="37">
                  <c:v>7.5790706798817302</c:v>
                </c:pt>
                <c:pt idx="38">
                  <c:v>8.4140250796661409</c:v>
                </c:pt>
                <c:pt idx="39">
                  <c:v>9.205122914146914</c:v>
                </c:pt>
                <c:pt idx="40">
                  <c:v>10.014283012518963</c:v>
                </c:pt>
                <c:pt idx="41">
                  <c:v>11.05469054315501</c:v>
                </c:pt>
                <c:pt idx="42">
                  <c:v>12.09974750219075</c:v>
                </c:pt>
                <c:pt idx="43">
                  <c:v>13.183510647196041</c:v>
                </c:pt>
                <c:pt idx="44">
                  <c:v>14.463357631258505</c:v>
                </c:pt>
                <c:pt idx="45">
                  <c:v>15.814607013496241</c:v>
                </c:pt>
                <c:pt idx="46">
                  <c:v>17.458750979354726</c:v>
                </c:pt>
                <c:pt idx="47">
                  <c:v>19.050752924570006</c:v>
                </c:pt>
                <c:pt idx="48">
                  <c:v>20.824390910157867</c:v>
                </c:pt>
                <c:pt idx="49">
                  <c:v>22.811097630759239</c:v>
                </c:pt>
                <c:pt idx="50">
                  <c:v>25.044464829231565</c:v>
                </c:pt>
                <c:pt idx="51">
                  <c:v>27.279105607410838</c:v>
                </c:pt>
                <c:pt idx="52">
                  <c:v>29.911336120876708</c:v>
                </c:pt>
                <c:pt idx="53">
                  <c:v>32.797144116220124</c:v>
                </c:pt>
                <c:pt idx="54">
                  <c:v>35.716260676991787</c:v>
                </c:pt>
                <c:pt idx="55">
                  <c:v>39.181599187156763</c:v>
                </c:pt>
                <c:pt idx="56">
                  <c:v>42.977778056454959</c:v>
                </c:pt>
                <c:pt idx="57">
                  <c:v>47.062202799698646</c:v>
                </c:pt>
                <c:pt idx="58">
                  <c:v>51.427269312316987</c:v>
                </c:pt>
                <c:pt idx="59">
                  <c:v>56.323680178429186</c:v>
                </c:pt>
                <c:pt idx="60">
                  <c:v>61.672151467655439</c:v>
                </c:pt>
                <c:pt idx="61">
                  <c:v>67.370342569594001</c:v>
                </c:pt>
                <c:pt idx="62">
                  <c:v>73.771785411384741</c:v>
                </c:pt>
                <c:pt idx="63">
                  <c:v>80.778440229672384</c:v>
                </c:pt>
                <c:pt idx="64">
                  <c:v>88.321740712920274</c:v>
                </c:pt>
                <c:pt idx="65">
                  <c:v>96.628602541195022</c:v>
                </c:pt>
                <c:pt idx="66">
                  <c:v>105.8158328104184</c:v>
                </c:pt>
                <c:pt idx="67">
                  <c:v>115.64003692657295</c:v>
                </c:pt>
                <c:pt idx="68">
                  <c:v>126.59023499835408</c:v>
                </c:pt>
                <c:pt idx="69">
                  <c:v>138.45390308387348</c:v>
                </c:pt>
                <c:pt idx="70">
                  <c:v>151.67462640765362</c:v>
                </c:pt>
                <c:pt idx="71">
                  <c:v>165.77889780930312</c:v>
                </c:pt>
                <c:pt idx="72">
                  <c:v>181.33554455928919</c:v>
                </c:pt>
                <c:pt idx="73">
                  <c:v>197.55954707571669</c:v>
                </c:pt>
                <c:pt idx="74">
                  <c:v>216.46301180088201</c:v>
                </c:pt>
                <c:pt idx="75">
                  <c:v>237.16547254731273</c:v>
                </c:pt>
                <c:pt idx="76">
                  <c:v>259.86262935521523</c:v>
                </c:pt>
                <c:pt idx="77">
                  <c:v>284.32363943418511</c:v>
                </c:pt>
                <c:pt idx="78">
                  <c:v>310.59118926613826</c:v>
                </c:pt>
                <c:pt idx="79">
                  <c:v>340.82207314775337</c:v>
                </c:pt>
                <c:pt idx="80">
                  <c:v>372.79923892533679</c:v>
                </c:pt>
                <c:pt idx="81">
                  <c:v>406.83690142428514</c:v>
                </c:pt>
                <c:pt idx="82">
                  <c:v>446.28436253144088</c:v>
                </c:pt>
                <c:pt idx="83">
                  <c:v>487.61945850754745</c:v>
                </c:pt>
                <c:pt idx="84">
                  <c:v>532.87315512419605</c:v>
                </c:pt>
                <c:pt idx="85">
                  <c:v>583.64348154975244</c:v>
                </c:pt>
                <c:pt idx="86">
                  <c:v>638.55145282585499</c:v>
                </c:pt>
                <c:pt idx="87">
                  <c:v>698.60314517283416</c:v>
                </c:pt>
                <c:pt idx="88">
                  <c:v>764.58917847341831</c:v>
                </c:pt>
                <c:pt idx="89">
                  <c:v>835.09956487181989</c:v>
                </c:pt>
                <c:pt idx="90">
                  <c:v>912.54885049814038</c:v>
                </c:pt>
                <c:pt idx="91">
                  <c:v>999.83120642530207</c:v>
                </c:pt>
                <c:pt idx="92">
                  <c:v>1093.8414670841019</c:v>
                </c:pt>
                <c:pt idx="93">
                  <c:v>1197.5840616262903</c:v>
                </c:pt>
                <c:pt idx="94">
                  <c:v>1308.6335883078307</c:v>
                </c:pt>
                <c:pt idx="95">
                  <c:v>1432.6982601242469</c:v>
                </c:pt>
                <c:pt idx="96">
                  <c:v>1566.8282939803792</c:v>
                </c:pt>
                <c:pt idx="97">
                  <c:v>1713.8561771428467</c:v>
                </c:pt>
                <c:pt idx="98">
                  <c:v>1875.7216606271638</c:v>
                </c:pt>
                <c:pt idx="99">
                  <c:v>2052.8008270584869</c:v>
                </c:pt>
                <c:pt idx="100">
                  <c:v>2241.3188666825554</c:v>
                </c:pt>
                <c:pt idx="101">
                  <c:v>2448.5322974316309</c:v>
                </c:pt>
                <c:pt idx="102">
                  <c:v>2693.3236317760161</c:v>
                </c:pt>
                <c:pt idx="103">
                  <c:v>2938.1208539110098</c:v>
                </c:pt>
                <c:pt idx="104">
                  <c:v>3220.6413344719758</c:v>
                </c:pt>
                <c:pt idx="105">
                  <c:v>3522.2676955594766</c:v>
                </c:pt>
                <c:pt idx="106">
                  <c:v>3842.5561449563515</c:v>
                </c:pt>
                <c:pt idx="107">
                  <c:v>4200.7601259412768</c:v>
                </c:pt>
                <c:pt idx="108">
                  <c:v>4596.6496466935841</c:v>
                </c:pt>
                <c:pt idx="109">
                  <c:v>5029.9428292378625</c:v>
                </c:pt>
                <c:pt idx="110">
                  <c:v>5519.86698978196</c:v>
                </c:pt>
                <c:pt idx="111">
                  <c:v>6028.6088970996607</c:v>
                </c:pt>
                <c:pt idx="112">
                  <c:v>6593.8618186835192</c:v>
                </c:pt>
                <c:pt idx="113">
                  <c:v>7215.6448898530161</c:v>
                </c:pt>
                <c:pt idx="114">
                  <c:v>7893.9963812471115</c:v>
                </c:pt>
                <c:pt idx="115">
                  <c:v>8628.3275138048939</c:v>
                </c:pt>
                <c:pt idx="116">
                  <c:v>9437.814821540207</c:v>
                </c:pt>
                <c:pt idx="117">
                  <c:v>10321.913683821711</c:v>
                </c:pt>
                <c:pt idx="118">
                  <c:v>11207.460206619229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08064"/>
        <c:axId val="110409984"/>
      </c:scatterChart>
      <c:scatterChart>
        <c:scatterStyle val="lineMarker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0.99962354115167262</c:v>
                </c:pt>
                <c:pt idx="39">
                  <c:v>0.99896606852503622</c:v>
                </c:pt>
                <c:pt idx="40">
                  <c:v>0.99810432105960967</c:v>
                </c:pt>
                <c:pt idx="41">
                  <c:v>0.9970604078441514</c:v>
                </c:pt>
                <c:pt idx="42">
                  <c:v>0.995974758704399</c:v>
                </c:pt>
                <c:pt idx="43">
                  <c:v>0.99387431009696137</c:v>
                </c:pt>
                <c:pt idx="44">
                  <c:v>0.99215314329249737</c:v>
                </c:pt>
                <c:pt idx="45">
                  <c:v>0.99053515629154343</c:v>
                </c:pt>
                <c:pt idx="46">
                  <c:v>0.98882716327542797</c:v>
                </c:pt>
                <c:pt idx="47">
                  <c:v>0.98651981967301983</c:v>
                </c:pt>
                <c:pt idx="48">
                  <c:v>0.9840847211489967</c:v>
                </c:pt>
                <c:pt idx="49">
                  <c:v>0.98199842787448299</c:v>
                </c:pt>
                <c:pt idx="50">
                  <c:v>0.97954361733956874</c:v>
                </c:pt>
                <c:pt idx="51">
                  <c:v>0.97733976585030835</c:v>
                </c:pt>
                <c:pt idx="52">
                  <c:v>0.97472278549410596</c:v>
                </c:pt>
                <c:pt idx="53">
                  <c:v>0.97177299663138905</c:v>
                </c:pt>
                <c:pt idx="54">
                  <c:v>0.96879527430797097</c:v>
                </c:pt>
                <c:pt idx="55">
                  <c:v>0.96554860065899928</c:v>
                </c:pt>
                <c:pt idx="56">
                  <c:v>0.96222780011475051</c:v>
                </c:pt>
                <c:pt idx="57">
                  <c:v>0.95871459249793933</c:v>
                </c:pt>
                <c:pt idx="58">
                  <c:v>0.95511996535301524</c:v>
                </c:pt>
                <c:pt idx="59">
                  <c:v>0.95117140621336238</c:v>
                </c:pt>
                <c:pt idx="60">
                  <c:v>0.94664453074430599</c:v>
                </c:pt>
                <c:pt idx="61">
                  <c:v>0.94137799248632981</c:v>
                </c:pt>
                <c:pt idx="62">
                  <c:v>0.93554129850922019</c:v>
                </c:pt>
                <c:pt idx="63">
                  <c:v>0.92909548717169732</c:v>
                </c:pt>
                <c:pt idx="64">
                  <c:v>0.92224265120105775</c:v>
                </c:pt>
                <c:pt idx="65">
                  <c:v>0.91500260806339506</c:v>
                </c:pt>
                <c:pt idx="66">
                  <c:v>0.90604742529167659</c:v>
                </c:pt>
                <c:pt idx="67">
                  <c:v>0.89609115628454095</c:v>
                </c:pt>
                <c:pt idx="68">
                  <c:v>0.88426065630277462</c:v>
                </c:pt>
                <c:pt idx="69">
                  <c:v>0.87124049184806596</c:v>
                </c:pt>
                <c:pt idx="70">
                  <c:v>0.85671799635753942</c:v>
                </c:pt>
                <c:pt idx="71">
                  <c:v>0.841784598727227</c:v>
                </c:pt>
                <c:pt idx="72">
                  <c:v>0.82596033177177652</c:v>
                </c:pt>
                <c:pt idx="73">
                  <c:v>0.81051021987408001</c:v>
                </c:pt>
                <c:pt idx="74">
                  <c:v>0.79382686616907616</c:v>
                </c:pt>
                <c:pt idx="75">
                  <c:v>0.77684111561551283</c:v>
                </c:pt>
                <c:pt idx="76">
                  <c:v>0.7596931425130603</c:v>
                </c:pt>
                <c:pt idx="77">
                  <c:v>0.74278017227296</c:v>
                </c:pt>
                <c:pt idx="78">
                  <c:v>0.72585305481187445</c:v>
                </c:pt>
                <c:pt idx="79">
                  <c:v>0.70791574140828084</c:v>
                </c:pt>
                <c:pt idx="80">
                  <c:v>0.69032292581477983</c:v>
                </c:pt>
                <c:pt idx="81">
                  <c:v>0.67295649820479708</c:v>
                </c:pt>
                <c:pt idx="82">
                  <c:v>0.65395804588404693</c:v>
                </c:pt>
                <c:pt idx="83">
                  <c:v>0.63543404463037512</c:v>
                </c:pt>
                <c:pt idx="84">
                  <c:v>0.61619116337457491</c:v>
                </c:pt>
                <c:pt idx="85">
                  <c:v>0.59567292312605713</c:v>
                </c:pt>
                <c:pt idx="86">
                  <c:v>0.57513083377794261</c:v>
                </c:pt>
                <c:pt idx="87">
                  <c:v>0.5535829289341847</c:v>
                </c:pt>
                <c:pt idx="88">
                  <c:v>0.53150502246755327</c:v>
                </c:pt>
                <c:pt idx="89">
                  <c:v>0.51038925681893632</c:v>
                </c:pt>
                <c:pt idx="90">
                  <c:v>0.48791649362714562</c:v>
                </c:pt>
                <c:pt idx="91">
                  <c:v>0.46434670430166236</c:v>
                </c:pt>
                <c:pt idx="92">
                  <c:v>0.44079093240614609</c:v>
                </c:pt>
                <c:pt idx="93">
                  <c:v>0.416996604619154</c:v>
                </c:pt>
                <c:pt idx="94">
                  <c:v>0.39353921431544336</c:v>
                </c:pt>
                <c:pt idx="95">
                  <c:v>0.36960957939196393</c:v>
                </c:pt>
                <c:pt idx="96">
                  <c:v>0.34718247019082982</c:v>
                </c:pt>
                <c:pt idx="97">
                  <c:v>0.32566779184773453</c:v>
                </c:pt>
                <c:pt idx="98">
                  <c:v>0.30498448987180415</c:v>
                </c:pt>
                <c:pt idx="99">
                  <c:v>0.28600735572579528</c:v>
                </c:pt>
                <c:pt idx="100">
                  <c:v>0.26911674198858238</c:v>
                </c:pt>
                <c:pt idx="101">
                  <c:v>0.25307716795779323</c:v>
                </c:pt>
                <c:pt idx="102">
                  <c:v>0.23755039823996471</c:v>
                </c:pt>
                <c:pt idx="103">
                  <c:v>0.22439491042489146</c:v>
                </c:pt>
                <c:pt idx="104">
                  <c:v>0.21197449404146884</c:v>
                </c:pt>
                <c:pt idx="105">
                  <c:v>0.20072777783574824</c:v>
                </c:pt>
                <c:pt idx="106">
                  <c:v>0.19116581394194432</c:v>
                </c:pt>
                <c:pt idx="107">
                  <c:v>0.18116269037723376</c:v>
                </c:pt>
                <c:pt idx="108">
                  <c:v>0.1719419470703123</c:v>
                </c:pt>
                <c:pt idx="109">
                  <c:v>0.16336490231821943</c:v>
                </c:pt>
                <c:pt idx="110">
                  <c:v>0.15502680283065706</c:v>
                </c:pt>
                <c:pt idx="111">
                  <c:v>0.14709929722921211</c:v>
                </c:pt>
                <c:pt idx="112">
                  <c:v>0.14264759509551717</c:v>
                </c:pt>
                <c:pt idx="113">
                  <c:v>0.13663217077438927</c:v>
                </c:pt>
                <c:pt idx="114">
                  <c:v>0.13203646550598658</c:v>
                </c:pt>
                <c:pt idx="115">
                  <c:v>0.12710336848573878</c:v>
                </c:pt>
                <c:pt idx="116">
                  <c:v>0.12230596797503279</c:v>
                </c:pt>
                <c:pt idx="117">
                  <c:v>0.11792117311122674</c:v>
                </c:pt>
                <c:pt idx="118">
                  <c:v>0.11459936668658688</c:v>
                </c:pt>
              </c:numCache>
            </c:numRef>
          </c:xVal>
          <c:yVal>
            <c:numRef>
              <c:f>Table!$O$18:$O$136</c:f>
              <c:numCache>
                <c:formatCode>????0.00</c:formatCode>
                <c:ptCount val="119"/>
                <c:pt idx="0">
                  <c:v>0.60118073436519692</c:v>
                </c:pt>
                <c:pt idx="1">
                  <c:v>0.63804176291514336</c:v>
                </c:pt>
                <c:pt idx="2">
                  <c:v>0.72219867906614355</c:v>
                </c:pt>
                <c:pt idx="3">
                  <c:v>0.79989437890099357</c:v>
                </c:pt>
                <c:pt idx="4">
                  <c:v>0.8668645193905713</c:v>
                </c:pt>
                <c:pt idx="5">
                  <c:v>0.94168501313397812</c:v>
                </c:pt>
                <c:pt idx="6">
                  <c:v>1.0376336466531</c:v>
                </c:pt>
                <c:pt idx="7">
                  <c:v>1.1313853105311025</c:v>
                </c:pt>
                <c:pt idx="8">
                  <c:v>1.2455221277849839</c:v>
                </c:pt>
                <c:pt idx="9">
                  <c:v>1.3632125802888158</c:v>
                </c:pt>
                <c:pt idx="10">
                  <c:v>1.4845536002586834</c:v>
                </c:pt>
                <c:pt idx="11">
                  <c:v>1.6235336819956454</c:v>
                </c:pt>
                <c:pt idx="12">
                  <c:v>1.7757914539004021</c:v>
                </c:pt>
                <c:pt idx="13">
                  <c:v>1.9414885017844594</c:v>
                </c:pt>
                <c:pt idx="14">
                  <c:v>2.1230799279001631</c:v>
                </c:pt>
                <c:pt idx="15">
                  <c:v>2.3264134620628507</c:v>
                </c:pt>
                <c:pt idx="16">
                  <c:v>2.541473867290057</c:v>
                </c:pt>
                <c:pt idx="17">
                  <c:v>2.7803437539522498</c:v>
                </c:pt>
                <c:pt idx="18">
                  <c:v>3.0466092286282294</c:v>
                </c:pt>
                <c:pt idx="19">
                  <c:v>3.3273152910027544</c:v>
                </c:pt>
                <c:pt idx="20">
                  <c:v>3.6428471908057967</c:v>
                </c:pt>
                <c:pt idx="21">
                  <c:v>3.9878418593024443</c:v>
                </c:pt>
                <c:pt idx="22">
                  <c:v>4.3557738119974934</c:v>
                </c:pt>
                <c:pt idx="23">
                  <c:v>4.7981385295716059</c:v>
                </c:pt>
                <c:pt idx="24">
                  <c:v>5.1985383423670948</c:v>
                </c:pt>
                <c:pt idx="25">
                  <c:v>5.724801265356434</c:v>
                </c:pt>
                <c:pt idx="26">
                  <c:v>6.2472204309262054</c:v>
                </c:pt>
                <c:pt idx="27">
                  <c:v>6.814996936129412</c:v>
                </c:pt>
                <c:pt idx="28">
                  <c:v>7.4592735795996861</c:v>
                </c:pt>
                <c:pt idx="29">
                  <c:v>8.1997254814123774</c:v>
                </c:pt>
                <c:pt idx="30">
                  <c:v>8.9688962983320124</c:v>
                </c:pt>
                <c:pt idx="31">
                  <c:v>9.8041983970203113</c:v>
                </c:pt>
                <c:pt idx="32">
                  <c:v>10.741102416486347</c:v>
                </c:pt>
                <c:pt idx="33">
                  <c:v>11.714899261352539</c:v>
                </c:pt>
                <c:pt idx="34">
                  <c:v>12.609855334360065</c:v>
                </c:pt>
                <c:pt idx="35">
                  <c:v>13.651561772108311</c:v>
                </c:pt>
                <c:pt idx="36">
                  <c:v>14.924775487676278</c:v>
                </c:pt>
                <c:pt idx="37">
                  <c:v>16.257122865469178</c:v>
                </c:pt>
                <c:pt idx="38">
                  <c:v>18.048101843985719</c:v>
                </c:pt>
                <c:pt idx="39">
                  <c:v>19.745008395853528</c:v>
                </c:pt>
                <c:pt idx="40">
                  <c:v>21.480658542511719</c:v>
                </c:pt>
                <c:pt idx="41">
                  <c:v>23.712334927402427</c:v>
                </c:pt>
                <c:pt idx="42">
                  <c:v>25.95398434618351</c:v>
                </c:pt>
                <c:pt idx="43">
                  <c:v>28.278658616894127</c:v>
                </c:pt>
                <c:pt idx="44">
                  <c:v>31.023933142982639</c:v>
                </c:pt>
                <c:pt idx="45">
                  <c:v>33.922365966315404</c:v>
                </c:pt>
                <c:pt idx="46">
                  <c:v>37.449058299774194</c:v>
                </c:pt>
                <c:pt idx="47">
                  <c:v>40.863905887108558</c:v>
                </c:pt>
                <c:pt idx="48">
                  <c:v>44.668363170651801</c:v>
                </c:pt>
                <c:pt idx="49">
                  <c:v>48.929853347831923</c:v>
                </c:pt>
                <c:pt idx="50">
                  <c:v>53.720430779132492</c:v>
                </c:pt>
                <c:pt idx="51">
                  <c:v>58.513740041636296</c:v>
                </c:pt>
                <c:pt idx="52">
                  <c:v>64.159880139160691</c:v>
                </c:pt>
                <c:pt idx="53">
                  <c:v>70.349944479236655</c:v>
                </c:pt>
                <c:pt idx="54">
                  <c:v>76.611455763603161</c:v>
                </c:pt>
                <c:pt idx="55">
                  <c:v>84.044614301065579</c:v>
                </c:pt>
                <c:pt idx="56">
                  <c:v>92.187426118522026</c:v>
                </c:pt>
                <c:pt idx="57">
                  <c:v>100.94852595387955</c:v>
                </c:pt>
                <c:pt idx="58">
                  <c:v>110.31160298652294</c:v>
                </c:pt>
                <c:pt idx="59">
                  <c:v>120.81441479714542</c:v>
                </c:pt>
                <c:pt idx="60">
                  <c:v>132.28689718501812</c:v>
                </c:pt>
                <c:pt idx="61">
                  <c:v>144.50952932130846</c:v>
                </c:pt>
                <c:pt idx="62">
                  <c:v>158.24063794805824</c:v>
                </c:pt>
                <c:pt idx="63">
                  <c:v>173.26992756257485</c:v>
                </c:pt>
                <c:pt idx="64">
                  <c:v>189.45032327953729</c:v>
                </c:pt>
                <c:pt idx="65">
                  <c:v>207.26855971942308</c:v>
                </c:pt>
                <c:pt idx="66">
                  <c:v>226.97518835353583</c:v>
                </c:pt>
                <c:pt idx="67">
                  <c:v>248.04812725562627</c:v>
                </c:pt>
                <c:pt idx="68">
                  <c:v>271.53632560779511</c:v>
                </c:pt>
                <c:pt idx="69">
                  <c:v>296.98391909882776</c:v>
                </c:pt>
                <c:pt idx="70">
                  <c:v>325.34239898681608</c:v>
                </c:pt>
                <c:pt idx="71">
                  <c:v>355.59609139704662</c:v>
                </c:pt>
                <c:pt idx="72">
                  <c:v>388.96513204480743</c:v>
                </c:pt>
                <c:pt idx="73">
                  <c:v>423.76565224306461</c:v>
                </c:pt>
                <c:pt idx="74">
                  <c:v>464.31362462651663</c:v>
                </c:pt>
                <c:pt idx="75">
                  <c:v>508.72044733443323</c:v>
                </c:pt>
                <c:pt idx="76">
                  <c:v>557.40589737283415</c:v>
                </c:pt>
                <c:pt idx="77">
                  <c:v>609.87481646114361</c:v>
                </c:pt>
                <c:pt idx="78">
                  <c:v>666.21876719463387</c:v>
                </c:pt>
                <c:pt idx="79">
                  <c:v>731.06407796600899</c:v>
                </c:pt>
                <c:pt idx="80">
                  <c:v>799.65516715001468</c:v>
                </c:pt>
                <c:pt idx="81">
                  <c:v>872.66602622111793</c:v>
                </c:pt>
                <c:pt idx="82">
                  <c:v>957.2809149108557</c:v>
                </c:pt>
                <c:pt idx="83">
                  <c:v>1045.944784443474</c:v>
                </c:pt>
                <c:pt idx="84">
                  <c:v>1143.0140607554615</c:v>
                </c:pt>
                <c:pt idx="85">
                  <c:v>1251.9165198407391</c:v>
                </c:pt>
                <c:pt idx="86">
                  <c:v>1369.6942360056953</c:v>
                </c:pt>
                <c:pt idx="87">
                  <c:v>1498.5052449009745</c:v>
                </c:pt>
                <c:pt idx="88">
                  <c:v>1640.0454278709105</c:v>
                </c:pt>
                <c:pt idx="89">
                  <c:v>1791.2903579404119</c:v>
                </c:pt>
                <c:pt idx="90">
                  <c:v>1957.4192417377533</c:v>
                </c:pt>
                <c:pt idx="91">
                  <c:v>2144.6400824223556</c:v>
                </c:pt>
                <c:pt idx="92">
                  <c:v>2346.2922931876919</c:v>
                </c:pt>
                <c:pt idx="93">
                  <c:v>2568.8203810087743</c:v>
                </c:pt>
                <c:pt idx="94">
                  <c:v>2807.0218539421512</c:v>
                </c:pt>
                <c:pt idx="95">
                  <c:v>3073.1408411073512</c:v>
                </c:pt>
                <c:pt idx="96">
                  <c:v>3360.8500514379657</c:v>
                </c:pt>
                <c:pt idx="97">
                  <c:v>3676.2251761965827</c:v>
                </c:pt>
                <c:pt idx="98">
                  <c:v>4023.4269854722525</c:v>
                </c:pt>
                <c:pt idx="99">
                  <c:v>4403.2621773026322</c:v>
                </c:pt>
                <c:pt idx="100">
                  <c:v>4807.6337766678589</c:v>
                </c:pt>
                <c:pt idx="101">
                  <c:v>5252.107030097879</c:v>
                </c:pt>
                <c:pt idx="102">
                  <c:v>5777.1849673445222</c:v>
                </c:pt>
                <c:pt idx="103">
                  <c:v>6302.2755339146506</c:v>
                </c:pt>
                <c:pt idx="104">
                  <c:v>6908.2825707249594</c:v>
                </c:pt>
                <c:pt idx="105">
                  <c:v>7555.2717622468408</c:v>
                </c:pt>
                <c:pt idx="106">
                  <c:v>8242.2911732225493</c:v>
                </c:pt>
                <c:pt idx="107">
                  <c:v>9010.6394807835204</c:v>
                </c:pt>
                <c:pt idx="108">
                  <c:v>9859.823351981091</c:v>
                </c:pt>
                <c:pt idx="109">
                  <c:v>10789.238157953374</c:v>
                </c:pt>
                <c:pt idx="110">
                  <c:v>11840.126533208839</c:v>
                </c:pt>
                <c:pt idx="111">
                  <c:v>12931.379015657789</c:v>
                </c:pt>
                <c:pt idx="112">
                  <c:v>14143.847744923894</c:v>
                </c:pt>
                <c:pt idx="113">
                  <c:v>15477.573766308487</c:v>
                </c:pt>
                <c:pt idx="114">
                  <c:v>16932.639170414226</c:v>
                </c:pt>
                <c:pt idx="115">
                  <c:v>18507.781024892523</c:v>
                </c:pt>
                <c:pt idx="116">
                  <c:v>20244.133036336785</c:v>
                </c:pt>
                <c:pt idx="117">
                  <c:v>22140.526992324565</c:v>
                </c:pt>
                <c:pt idx="118">
                  <c:v>24040.026183224432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22272"/>
        <c:axId val="110420352"/>
      </c:scatterChart>
      <c:valAx>
        <c:axId val="11040806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14857000438896698"/>
              <c:y val="0.917649019898742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10409984"/>
        <c:crossesAt val="0"/>
        <c:crossBetween val="midCat"/>
        <c:majorUnit val="0.2"/>
        <c:minorUnit val="0.1"/>
      </c:valAx>
      <c:valAx>
        <c:axId val="110409984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Equivalent Gas-Water Capillary Pressure, psia</a:t>
                </a:r>
              </a:p>
            </c:rich>
          </c:tx>
          <c:layout>
            <c:manualLayout>
              <c:xMode val="edge"/>
              <c:yMode val="edge"/>
              <c:x val="3.1998164015806128E-3"/>
              <c:y val="0.14119338136716139"/>
            </c:manualLayout>
          </c:layout>
          <c:overlay val="0"/>
          <c:spPr>
            <a:noFill/>
            <a:ln w="25400">
              <a:noFill/>
            </a:ln>
          </c:spPr>
        </c:title>
        <c:numFmt formatCode="????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10408064"/>
        <c:crossesAt val="0"/>
        <c:crossBetween val="midCat"/>
        <c:majorUnit val="1000"/>
        <c:minorUnit val="500"/>
      </c:valAx>
      <c:valAx>
        <c:axId val="110420352"/>
        <c:scaling>
          <c:orientation val="minMax"/>
          <c:max val="10725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Estimated Height Above Free Water, ft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0422272"/>
        <c:crosses val="max"/>
        <c:crossBetween val="midCat"/>
        <c:majorUnit val="2145"/>
        <c:minorUnit val="1072.5"/>
      </c:valAx>
      <c:valAx>
        <c:axId val="11042227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1104203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1199" r="0.75000000000001199" t="1" header="0.5" footer="0.5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031174022717789"/>
          <c:y val="7.0234113712374549E-2"/>
          <c:w val="0.73356525323931165"/>
          <c:h val="0.791527313266443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0.99962354115167262</c:v>
                </c:pt>
                <c:pt idx="39">
                  <c:v>0.99896606852503622</c:v>
                </c:pt>
                <c:pt idx="40">
                  <c:v>0.99810432105960967</c:v>
                </c:pt>
                <c:pt idx="41">
                  <c:v>0.9970604078441514</c:v>
                </c:pt>
                <c:pt idx="42">
                  <c:v>0.995974758704399</c:v>
                </c:pt>
                <c:pt idx="43">
                  <c:v>0.99387431009696137</c:v>
                </c:pt>
                <c:pt idx="44">
                  <c:v>0.99215314329249737</c:v>
                </c:pt>
                <c:pt idx="45">
                  <c:v>0.99053515629154343</c:v>
                </c:pt>
                <c:pt idx="46">
                  <c:v>0.98882716327542797</c:v>
                </c:pt>
                <c:pt idx="47">
                  <c:v>0.98651981967301983</c:v>
                </c:pt>
                <c:pt idx="48">
                  <c:v>0.9840847211489967</c:v>
                </c:pt>
                <c:pt idx="49">
                  <c:v>0.98199842787448299</c:v>
                </c:pt>
                <c:pt idx="50">
                  <c:v>0.97954361733956874</c:v>
                </c:pt>
                <c:pt idx="51">
                  <c:v>0.97733976585030835</c:v>
                </c:pt>
                <c:pt idx="52">
                  <c:v>0.97472278549410596</c:v>
                </c:pt>
                <c:pt idx="53">
                  <c:v>0.97177299663138905</c:v>
                </c:pt>
                <c:pt idx="54">
                  <c:v>0.96879527430797097</c:v>
                </c:pt>
                <c:pt idx="55">
                  <c:v>0.96554860065899928</c:v>
                </c:pt>
                <c:pt idx="56">
                  <c:v>0.96222780011475051</c:v>
                </c:pt>
                <c:pt idx="57">
                  <c:v>0.95871459249793933</c:v>
                </c:pt>
                <c:pt idx="58">
                  <c:v>0.95511996535301524</c:v>
                </c:pt>
                <c:pt idx="59">
                  <c:v>0.95117140621336238</c:v>
                </c:pt>
                <c:pt idx="60">
                  <c:v>0.94664453074430599</c:v>
                </c:pt>
                <c:pt idx="61">
                  <c:v>0.94137799248632981</c:v>
                </c:pt>
                <c:pt idx="62">
                  <c:v>0.93554129850922019</c:v>
                </c:pt>
                <c:pt idx="63">
                  <c:v>0.92909548717169732</c:v>
                </c:pt>
                <c:pt idx="64">
                  <c:v>0.92224265120105775</c:v>
                </c:pt>
                <c:pt idx="65">
                  <c:v>0.91500260806339506</c:v>
                </c:pt>
                <c:pt idx="66">
                  <c:v>0.90604742529167659</c:v>
                </c:pt>
                <c:pt idx="67">
                  <c:v>0.89609115628454095</c:v>
                </c:pt>
                <c:pt idx="68">
                  <c:v>0.88426065630277462</c:v>
                </c:pt>
                <c:pt idx="69">
                  <c:v>0.87124049184806596</c:v>
                </c:pt>
                <c:pt idx="70">
                  <c:v>0.85671799635753942</c:v>
                </c:pt>
                <c:pt idx="71">
                  <c:v>0.841784598727227</c:v>
                </c:pt>
                <c:pt idx="72">
                  <c:v>0.82596033177177652</c:v>
                </c:pt>
                <c:pt idx="73">
                  <c:v>0.81051021987408001</c:v>
                </c:pt>
                <c:pt idx="74">
                  <c:v>0.79382686616907616</c:v>
                </c:pt>
                <c:pt idx="75">
                  <c:v>0.77684111561551283</c:v>
                </c:pt>
                <c:pt idx="76">
                  <c:v>0.7596931425130603</c:v>
                </c:pt>
                <c:pt idx="77">
                  <c:v>0.74278017227296</c:v>
                </c:pt>
                <c:pt idx="78">
                  <c:v>0.72585305481187445</c:v>
                </c:pt>
                <c:pt idx="79">
                  <c:v>0.70791574140828084</c:v>
                </c:pt>
                <c:pt idx="80">
                  <c:v>0.69032292581477983</c:v>
                </c:pt>
                <c:pt idx="81">
                  <c:v>0.67295649820479708</c:v>
                </c:pt>
                <c:pt idx="82">
                  <c:v>0.65395804588404693</c:v>
                </c:pt>
                <c:pt idx="83">
                  <c:v>0.63543404463037512</c:v>
                </c:pt>
                <c:pt idx="84">
                  <c:v>0.61619116337457491</c:v>
                </c:pt>
                <c:pt idx="85">
                  <c:v>0.59567292312605713</c:v>
                </c:pt>
                <c:pt idx="86">
                  <c:v>0.57513083377794261</c:v>
                </c:pt>
                <c:pt idx="87">
                  <c:v>0.5535829289341847</c:v>
                </c:pt>
                <c:pt idx="88">
                  <c:v>0.53150502246755327</c:v>
                </c:pt>
                <c:pt idx="89">
                  <c:v>0.51038925681893632</c:v>
                </c:pt>
                <c:pt idx="90">
                  <c:v>0.48791649362714562</c:v>
                </c:pt>
                <c:pt idx="91">
                  <c:v>0.46434670430166236</c:v>
                </c:pt>
                <c:pt idx="92">
                  <c:v>0.44079093240614609</c:v>
                </c:pt>
                <c:pt idx="93">
                  <c:v>0.416996604619154</c:v>
                </c:pt>
                <c:pt idx="94">
                  <c:v>0.39353921431544336</c:v>
                </c:pt>
                <c:pt idx="95">
                  <c:v>0.36960957939196393</c:v>
                </c:pt>
                <c:pt idx="96">
                  <c:v>0.34718247019082982</c:v>
                </c:pt>
                <c:pt idx="97">
                  <c:v>0.32566779184773453</c:v>
                </c:pt>
                <c:pt idx="98">
                  <c:v>0.30498448987180415</c:v>
                </c:pt>
                <c:pt idx="99">
                  <c:v>0.28600735572579528</c:v>
                </c:pt>
                <c:pt idx="100">
                  <c:v>0.26911674198858238</c:v>
                </c:pt>
                <c:pt idx="101">
                  <c:v>0.25307716795779323</c:v>
                </c:pt>
                <c:pt idx="102">
                  <c:v>0.23755039823996471</c:v>
                </c:pt>
                <c:pt idx="103">
                  <c:v>0.22439491042489146</c:v>
                </c:pt>
                <c:pt idx="104">
                  <c:v>0.21197449404146884</c:v>
                </c:pt>
                <c:pt idx="105">
                  <c:v>0.20072777783574824</c:v>
                </c:pt>
                <c:pt idx="106">
                  <c:v>0.19116581394194432</c:v>
                </c:pt>
                <c:pt idx="107">
                  <c:v>0.18116269037723376</c:v>
                </c:pt>
                <c:pt idx="108">
                  <c:v>0.1719419470703123</c:v>
                </c:pt>
                <c:pt idx="109">
                  <c:v>0.16336490231821943</c:v>
                </c:pt>
                <c:pt idx="110">
                  <c:v>0.15502680283065706</c:v>
                </c:pt>
                <c:pt idx="111">
                  <c:v>0.14709929722921211</c:v>
                </c:pt>
                <c:pt idx="112">
                  <c:v>0.14264759509551717</c:v>
                </c:pt>
                <c:pt idx="113">
                  <c:v>0.13663217077438927</c:v>
                </c:pt>
                <c:pt idx="114">
                  <c:v>0.13203646550598658</c:v>
                </c:pt>
                <c:pt idx="115">
                  <c:v>0.12710336848573878</c:v>
                </c:pt>
                <c:pt idx="116">
                  <c:v>0.12230596797503279</c:v>
                </c:pt>
                <c:pt idx="117">
                  <c:v>0.11792117311122674</c:v>
                </c:pt>
                <c:pt idx="118">
                  <c:v>0.11459936668658688</c:v>
                </c:pt>
              </c:numCache>
            </c:numRef>
          </c:xVal>
          <c:yVal>
            <c:numRef>
              <c:f>Table!$K$18:$K$136</c:f>
              <c:numCache>
                <c:formatCode>??0.000</c:formatCode>
                <c:ptCount val="119"/>
                <c:pt idx="0">
                  <c:v>3.1055557027792163E-4</c:v>
                </c:pt>
                <c:pt idx="1">
                  <c:v>3.2959709487775268E-4</c:v>
                </c:pt>
                <c:pt idx="2">
                  <c:v>3.7307054236888394E-4</c:v>
                </c:pt>
                <c:pt idx="3">
                  <c:v>4.132062802445036E-4</c:v>
                </c:pt>
                <c:pt idx="4">
                  <c:v>4.4780145101838822E-4</c:v>
                </c:pt>
                <c:pt idx="5">
                  <c:v>4.8645192628269415E-4</c:v>
                </c:pt>
                <c:pt idx="6">
                  <c:v>5.3601669257777871E-4</c:v>
                </c:pt>
                <c:pt idx="7">
                  <c:v>5.8444655696935895E-4</c:v>
                </c:pt>
                <c:pt idx="8">
                  <c:v>6.4340690341062377E-4</c:v>
                </c:pt>
                <c:pt idx="9">
                  <c:v>7.0420297271944429E-4</c:v>
                </c:pt>
                <c:pt idx="10">
                  <c:v>7.668848377573147E-4</c:v>
                </c:pt>
                <c:pt idx="11">
                  <c:v>8.386786196832596E-4</c:v>
                </c:pt>
                <c:pt idx="12">
                  <c:v>9.1733133837534528E-4</c:v>
                </c:pt>
                <c:pt idx="13">
                  <c:v>1.0029264651941342E-3</c:v>
                </c:pt>
                <c:pt idx="14">
                  <c:v>1.0967322471683212E-3</c:v>
                </c:pt>
                <c:pt idx="15">
                  <c:v>1.2017694814788931E-3</c:v>
                </c:pt>
                <c:pt idx="16">
                  <c:v>1.3128645365459177E-3</c:v>
                </c:pt>
                <c:pt idx="17">
                  <c:v>1.4362589995320463E-3</c:v>
                </c:pt>
                <c:pt idx="18">
                  <c:v>1.5738053672156934E-3</c:v>
                </c:pt>
                <c:pt idx="19">
                  <c:v>1.7188113966807607E-3</c:v>
                </c:pt>
                <c:pt idx="20">
                  <c:v>1.8818076197511496E-3</c:v>
                </c:pt>
                <c:pt idx="21">
                  <c:v>2.0600236035533434E-3</c:v>
                </c:pt>
                <c:pt idx="22">
                  <c:v>2.2500884390696274E-3</c:v>
                </c:pt>
                <c:pt idx="23">
                  <c:v>2.4786034584042419E-3</c:v>
                </c:pt>
                <c:pt idx="24">
                  <c:v>2.6854404129070782E-3</c:v>
                </c:pt>
                <c:pt idx="25">
                  <c:v>2.9572952359623352E-3</c:v>
                </c:pt>
                <c:pt idx="26">
                  <c:v>3.2271644659850672E-3</c:v>
                </c:pt>
                <c:pt idx="27">
                  <c:v>3.5204642114434357E-3</c:v>
                </c:pt>
                <c:pt idx="28">
                  <c:v>3.8532820963028541E-3</c:v>
                </c:pt>
                <c:pt idx="29">
                  <c:v>4.2357818164138515E-3</c:v>
                </c:pt>
                <c:pt idx="30">
                  <c:v>4.633117040307614E-3</c:v>
                </c:pt>
                <c:pt idx="31">
                  <c:v>5.064614100649051E-3</c:v>
                </c:pt>
                <c:pt idx="32">
                  <c:v>5.5485962800982756E-3</c:v>
                </c:pt>
                <c:pt idx="33">
                  <c:v>6.0516364096386737E-3</c:v>
                </c:pt>
                <c:pt idx="34">
                  <c:v>6.5139492845181692E-3</c:v>
                </c:pt>
                <c:pt idx="35">
                  <c:v>7.0520698834403723E-3</c:v>
                </c:pt>
                <c:pt idx="36">
                  <c:v>7.7097815979406724E-3</c:v>
                </c:pt>
                <c:pt idx="37">
                  <c:v>8.3980403462115671E-3</c:v>
                </c:pt>
                <c:pt idx="38">
                  <c:v>9.3232171960922899E-3</c:v>
                </c:pt>
                <c:pt idx="39">
                  <c:v>1.0199798483215713E-2</c:v>
                </c:pt>
                <c:pt idx="40">
                  <c:v>1.1096393783575022E-2</c:v>
                </c:pt>
                <c:pt idx="41">
                  <c:v>1.2249224359753289E-2</c:v>
                </c:pt>
                <c:pt idx="42">
                  <c:v>1.3407206766404795E-2</c:v>
                </c:pt>
                <c:pt idx="43">
                  <c:v>1.4608077823281338E-2</c:v>
                </c:pt>
                <c:pt idx="44">
                  <c:v>1.6026220899537948E-2</c:v>
                </c:pt>
                <c:pt idx="45">
                  <c:v>1.7523481884311222E-2</c:v>
                </c:pt>
                <c:pt idx="46">
                  <c:v>1.9345286686437081E-2</c:v>
                </c:pt>
                <c:pt idx="47">
                  <c:v>2.1109315171176563E-2</c:v>
                </c:pt>
                <c:pt idx="48">
                  <c:v>2.3074606694592298E-2</c:v>
                </c:pt>
                <c:pt idx="49">
                  <c:v>2.5275990465822719E-2</c:v>
                </c:pt>
                <c:pt idx="50">
                  <c:v>2.775068804193356E-2</c:v>
                </c:pt>
                <c:pt idx="51">
                  <c:v>3.0226796816622017E-2</c:v>
                </c:pt>
                <c:pt idx="52">
                  <c:v>3.3143457577062441E-2</c:v>
                </c:pt>
                <c:pt idx="53">
                  <c:v>3.6341096575290131E-2</c:v>
                </c:pt>
                <c:pt idx="54">
                  <c:v>3.9575643353924661E-2</c:v>
                </c:pt>
                <c:pt idx="55">
                  <c:v>4.3415435044863247E-2</c:v>
                </c:pt>
                <c:pt idx="56">
                  <c:v>4.7621816625447684E-2</c:v>
                </c:pt>
                <c:pt idx="57">
                  <c:v>5.2147590989298921E-2</c:v>
                </c:pt>
                <c:pt idx="58">
                  <c:v>5.6984332357099154E-2</c:v>
                </c:pt>
                <c:pt idx="59">
                  <c:v>6.2409833416799086E-2</c:v>
                </c:pt>
                <c:pt idx="60">
                  <c:v>6.8336243075004979E-2</c:v>
                </c:pt>
                <c:pt idx="61">
                  <c:v>7.4650162128633679E-2</c:v>
                </c:pt>
                <c:pt idx="62">
                  <c:v>8.1743324012191226E-2</c:v>
                </c:pt>
                <c:pt idx="63">
                  <c:v>8.9507095105150022E-2</c:v>
                </c:pt>
                <c:pt idx="64">
                  <c:v>9.7865500043907191E-2</c:v>
                </c:pt>
                <c:pt idx="65">
                  <c:v>0.10706997427706537</c:v>
                </c:pt>
                <c:pt idx="66">
                  <c:v>0.11724994669448555</c:v>
                </c:pt>
                <c:pt idx="67">
                  <c:v>0.1281357222759017</c:v>
                </c:pt>
                <c:pt idx="68">
                  <c:v>0.14026916304851911</c:v>
                </c:pt>
                <c:pt idx="69">
                  <c:v>0.15341478042621706</c:v>
                </c:pt>
                <c:pt idx="70">
                  <c:v>0.16806409200658332</c:v>
                </c:pt>
                <c:pt idx="71">
                  <c:v>0.18369242498933086</c:v>
                </c:pt>
                <c:pt idx="72">
                  <c:v>0.20093007226512891</c:v>
                </c:pt>
                <c:pt idx="73">
                  <c:v>0.21890718759559608</c:v>
                </c:pt>
                <c:pt idx="74">
                  <c:v>0.23985329908476918</c:v>
                </c:pt>
                <c:pt idx="75">
                  <c:v>0.26279280023969165</c:v>
                </c:pt>
                <c:pt idx="76">
                  <c:v>0.28794253780884055</c:v>
                </c:pt>
                <c:pt idx="77">
                  <c:v>0.31504672488253621</c:v>
                </c:pt>
                <c:pt idx="78">
                  <c:v>0.34415266050475263</c:v>
                </c:pt>
                <c:pt idx="79">
                  <c:v>0.37765019513170278</c:v>
                </c:pt>
                <c:pt idx="80">
                  <c:v>0.41308270918259848</c:v>
                </c:pt>
                <c:pt idx="81">
                  <c:v>0.45079837051238053</c:v>
                </c:pt>
                <c:pt idx="82">
                  <c:v>0.49450839564948285</c:v>
                </c:pt>
                <c:pt idx="83">
                  <c:v>0.54031002732489664</c:v>
                </c:pt>
                <c:pt idx="84">
                  <c:v>0.59045369084958654</c:v>
                </c:pt>
                <c:pt idx="85">
                  <c:v>0.64671009321352468</c:v>
                </c:pt>
                <c:pt idx="86">
                  <c:v>0.70755124083988929</c:v>
                </c:pt>
                <c:pt idx="87">
                  <c:v>0.77409192326509724</c:v>
                </c:pt>
                <c:pt idx="88">
                  <c:v>0.84720819217861165</c:v>
                </c:pt>
                <c:pt idx="89">
                  <c:v>0.9253377010341729</c:v>
                </c:pt>
                <c:pt idx="90">
                  <c:v>1.011155903944144</c:v>
                </c:pt>
                <c:pt idx="91">
                  <c:v>1.1078697066712273</c:v>
                </c:pt>
                <c:pt idx="92">
                  <c:v>1.2120384095791128</c:v>
                </c:pt>
                <c:pt idx="93">
                  <c:v>1.3269910906378362</c:v>
                </c:pt>
                <c:pt idx="94">
                  <c:v>1.4500402670988515</c:v>
                </c:pt>
                <c:pt idx="95">
                  <c:v>1.587510962842517</c:v>
                </c:pt>
                <c:pt idx="96">
                  <c:v>1.7361346508300926</c:v>
                </c:pt>
                <c:pt idx="97">
                  <c:v>1.8990498876669855</c:v>
                </c:pt>
                <c:pt idx="98">
                  <c:v>2.0784060275389451</c:v>
                </c:pt>
                <c:pt idx="99">
                  <c:v>2.2746197913333965</c:v>
                </c:pt>
                <c:pt idx="100">
                  <c:v>2.4835084756616896</c:v>
                </c:pt>
                <c:pt idx="101">
                  <c:v>2.7131127141241826</c:v>
                </c:pt>
                <c:pt idx="102">
                  <c:v>2.9843554019228389</c:v>
                </c:pt>
                <c:pt idx="103">
                  <c:v>3.2556046137275603</c:v>
                </c:pt>
                <c:pt idx="104">
                  <c:v>3.5686533362681838</c:v>
                </c:pt>
                <c:pt idx="105">
                  <c:v>3.9028724584908758</c:v>
                </c:pt>
                <c:pt idx="106">
                  <c:v>4.2577702334384595</c:v>
                </c:pt>
                <c:pt idx="107">
                  <c:v>4.6546805686950172</c:v>
                </c:pt>
                <c:pt idx="108">
                  <c:v>5.0933486202736189</c:v>
                </c:pt>
                <c:pt idx="109">
                  <c:v>5.5734620513838902</c:v>
                </c:pt>
                <c:pt idx="110">
                  <c:v>6.1163258193329932</c:v>
                </c:pt>
                <c:pt idx="111">
                  <c:v>6.6800407184173416</c:v>
                </c:pt>
                <c:pt idx="112">
                  <c:v>7.3063730277169405</c:v>
                </c:pt>
                <c:pt idx="113">
                  <c:v>7.9953439502515042</c:v>
                </c:pt>
                <c:pt idx="114">
                  <c:v>8.7469958920604558</c:v>
                </c:pt>
                <c:pt idx="115">
                  <c:v>9.5606764525372618</c:v>
                </c:pt>
                <c:pt idx="116">
                  <c:v>10.457634319436773</c:v>
                </c:pt>
                <c:pt idx="117">
                  <c:v>11.437266022197944</c:v>
                </c:pt>
                <c:pt idx="118">
                  <c:v>12.418501814950435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53888"/>
        <c:axId val="110456192"/>
      </c:scatterChart>
      <c:valAx>
        <c:axId val="11045388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2027230117574878"/>
              <c:y val="0.916579315164220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10456192"/>
        <c:crossesAt val="0"/>
        <c:crossBetween val="midCat"/>
        <c:majorUnit val="0.2"/>
        <c:minorUnit val="0.1"/>
      </c:valAx>
      <c:valAx>
        <c:axId val="110456192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Leverett J Function.</a:t>
                </a:r>
              </a:p>
            </c:rich>
          </c:tx>
          <c:layout>
            <c:manualLayout>
              <c:xMode val="edge"/>
              <c:yMode val="edge"/>
              <c:x val="5.5363321799309036E-2"/>
              <c:y val="0.33110367892977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10453888"/>
        <c:crosses val="autoZero"/>
        <c:crossBetween val="midCat"/>
        <c:majorUnit val="0.4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619718309859155"/>
          <c:y val="5.369136314257017E-2"/>
          <c:w val="0.79577464788732399"/>
          <c:h val="0.81320051436523455"/>
        </c:manualLayout>
      </c:layout>
      <c:scatterChart>
        <c:scatterStyle val="lineMarker"/>
        <c:varyColors val="0"/>
        <c:ser>
          <c:idx val="2"/>
          <c:order val="0"/>
          <c:tx>
            <c:v>Uncorrected</c:v>
          </c:tx>
          <c:spPr>
            <a:ln w="12700">
              <a:solidFill>
                <a:srgbClr val="99CCFF"/>
              </a:solidFill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'Raw Data'!$D$18:$D$136</c:f>
              <c:numCache>
                <c:formatCode>0.000</c:formatCode>
                <c:ptCount val="119"/>
                <c:pt idx="0">
                  <c:v>0</c:v>
                </c:pt>
                <c:pt idx="1">
                  <c:v>1.4766898315274127E-3</c:v>
                </c:pt>
                <c:pt idx="2">
                  <c:v>3.5688550088739481E-3</c:v>
                </c:pt>
                <c:pt idx="3">
                  <c:v>3.5688550088739481E-3</c:v>
                </c:pt>
                <c:pt idx="4">
                  <c:v>7.8715813894761275E-3</c:v>
                </c:pt>
                <c:pt idx="5">
                  <c:v>9.5975180138595361E-3</c:v>
                </c:pt>
                <c:pt idx="6">
                  <c:v>1.0236052812748513E-2</c:v>
                </c:pt>
                <c:pt idx="7">
                  <c:v>1.1105367702932377E-2</c:v>
                </c:pt>
                <c:pt idx="8">
                  <c:v>1.2128694846111166E-2</c:v>
                </c:pt>
                <c:pt idx="9">
                  <c:v>1.3112000726025447E-2</c:v>
                </c:pt>
                <c:pt idx="10">
                  <c:v>1.3685485381977521E-2</c:v>
                </c:pt>
                <c:pt idx="11">
                  <c:v>1.491451202316999E-2</c:v>
                </c:pt>
                <c:pt idx="12">
                  <c:v>1.5897712447881969E-2</c:v>
                </c:pt>
                <c:pt idx="13">
                  <c:v>1.655308509640329E-2</c:v>
                </c:pt>
                <c:pt idx="14">
                  <c:v>1.7289910734784364E-2</c:v>
                </c:pt>
                <c:pt idx="15">
                  <c:v>1.7823280840177588E-2</c:v>
                </c:pt>
                <c:pt idx="16">
                  <c:v>1.9011342191246512E-2</c:v>
                </c:pt>
                <c:pt idx="17">
                  <c:v>2.0281327024616217E-2</c:v>
                </c:pt>
                <c:pt idx="18">
                  <c:v>2.1139872302265373E-2</c:v>
                </c:pt>
                <c:pt idx="19">
                  <c:v>2.2043033242425323E-2</c:v>
                </c:pt>
                <c:pt idx="20">
                  <c:v>2.2943793048748329E-2</c:v>
                </c:pt>
                <c:pt idx="21">
                  <c:v>2.3599850142092253E-2</c:v>
                </c:pt>
                <c:pt idx="22">
                  <c:v>2.4132427305483584E-2</c:v>
                </c:pt>
                <c:pt idx="23">
                  <c:v>2.4869630149011342E-2</c:v>
                </c:pt>
                <c:pt idx="24">
                  <c:v>2.5893959116611964E-2</c:v>
                </c:pt>
                <c:pt idx="25">
                  <c:v>2.7860595212256437E-2</c:v>
                </c:pt>
                <c:pt idx="26">
                  <c:v>2.9130107525200458E-2</c:v>
                </c:pt>
                <c:pt idx="27">
                  <c:v>3.0153712502277611E-2</c:v>
                </c:pt>
                <c:pt idx="28">
                  <c:v>3.1875510009970812E-2</c:v>
                </c:pt>
                <c:pt idx="29">
                  <c:v>3.3021009032996769E-2</c:v>
                </c:pt>
                <c:pt idx="30">
                  <c:v>3.3596242825717736E-2</c:v>
                </c:pt>
                <c:pt idx="31">
                  <c:v>3.4738991901545301E-2</c:v>
                </c:pt>
                <c:pt idx="32">
                  <c:v>3.5353422581766651E-2</c:v>
                </c:pt>
                <c:pt idx="33">
                  <c:v>3.6218380346909412E-2</c:v>
                </c:pt>
                <c:pt idx="34">
                  <c:v>3.6297528532203555E-2</c:v>
                </c:pt>
                <c:pt idx="35">
                  <c:v>3.6447810307417179E-2</c:v>
                </c:pt>
                <c:pt idx="36">
                  <c:v>3.6589213565791159E-2</c:v>
                </c:pt>
                <c:pt idx="37">
                  <c:v>3.6808446819430553E-2</c:v>
                </c:pt>
                <c:pt idx="38">
                  <c:v>3.7184905667757985E-2</c:v>
                </c:pt>
                <c:pt idx="39">
                  <c:v>3.7842378294394297E-2</c:v>
                </c:pt>
                <c:pt idx="40">
                  <c:v>3.8704125759820934E-2</c:v>
                </c:pt>
                <c:pt idx="41">
                  <c:v>3.9748038975279135E-2</c:v>
                </c:pt>
                <c:pt idx="42">
                  <c:v>4.0833688115031519E-2</c:v>
                </c:pt>
                <c:pt idx="43">
                  <c:v>4.2934136722469159E-2</c:v>
                </c:pt>
                <c:pt idx="44">
                  <c:v>4.4655303526933227E-2</c:v>
                </c:pt>
                <c:pt idx="45">
                  <c:v>4.6273290527887111E-2</c:v>
                </c:pt>
                <c:pt idx="46">
                  <c:v>4.7981283544002544E-2</c:v>
                </c:pt>
                <c:pt idx="47">
                  <c:v>5.0288627146410685E-2</c:v>
                </c:pt>
                <c:pt idx="48">
                  <c:v>5.2723725670433819E-2</c:v>
                </c:pt>
                <c:pt idx="49">
                  <c:v>5.4810018944947574E-2</c:v>
                </c:pt>
                <c:pt idx="50">
                  <c:v>5.7264829479861841E-2</c:v>
                </c:pt>
                <c:pt idx="51">
                  <c:v>5.946868096912223E-2</c:v>
                </c:pt>
                <c:pt idx="52">
                  <c:v>6.208566132532458E-2</c:v>
                </c:pt>
                <c:pt idx="53">
                  <c:v>6.5035450188041535E-2</c:v>
                </c:pt>
                <c:pt idx="54">
                  <c:v>6.8013172511459566E-2</c:v>
                </c:pt>
                <c:pt idx="55">
                  <c:v>7.1259846160431281E-2</c:v>
                </c:pt>
                <c:pt idx="56">
                  <c:v>7.4580646704680037E-2</c:v>
                </c:pt>
                <c:pt idx="57">
                  <c:v>7.8093854321491227E-2</c:v>
                </c:pt>
                <c:pt idx="58">
                  <c:v>8.1688481466415303E-2</c:v>
                </c:pt>
                <c:pt idx="59">
                  <c:v>8.5637040606068179E-2</c:v>
                </c:pt>
                <c:pt idx="60">
                  <c:v>9.0163916075124584E-2</c:v>
                </c:pt>
                <c:pt idx="61">
                  <c:v>9.5430454333100809E-2</c:v>
                </c:pt>
                <c:pt idx="62">
                  <c:v>0.1012671483102104</c:v>
                </c:pt>
                <c:pt idx="63">
                  <c:v>0.10771295964773327</c:v>
                </c:pt>
                <c:pt idx="64">
                  <c:v>0.11456579561837277</c:v>
                </c:pt>
                <c:pt idx="65">
                  <c:v>0.12180583875603547</c:v>
                </c:pt>
                <c:pt idx="66">
                  <c:v>0.13076102152775398</c:v>
                </c:pt>
                <c:pt idx="67">
                  <c:v>0.14071729053488966</c:v>
                </c:pt>
                <c:pt idx="68">
                  <c:v>0.15254779051665596</c:v>
                </c:pt>
                <c:pt idx="69">
                  <c:v>0.16556795497136459</c:v>
                </c:pt>
                <c:pt idx="70">
                  <c:v>0.18009045046189118</c:v>
                </c:pt>
                <c:pt idx="71">
                  <c:v>0.19502384809220349</c:v>
                </c:pt>
                <c:pt idx="72">
                  <c:v>0.21084811504765405</c:v>
                </c:pt>
                <c:pt idx="73">
                  <c:v>0.22629822694535051</c:v>
                </c:pt>
                <c:pt idx="74">
                  <c:v>0.24298158065035433</c:v>
                </c:pt>
                <c:pt idx="75">
                  <c:v>0.25996733120391768</c:v>
                </c:pt>
                <c:pt idx="76">
                  <c:v>0.27711530430637027</c:v>
                </c:pt>
                <c:pt idx="77">
                  <c:v>0.29402827454647057</c:v>
                </c:pt>
                <c:pt idx="78">
                  <c:v>0.31095539200755606</c:v>
                </c:pt>
                <c:pt idx="79">
                  <c:v>0.32889270541114962</c:v>
                </c:pt>
                <c:pt idx="80">
                  <c:v>0.34648552100465069</c:v>
                </c:pt>
                <c:pt idx="81">
                  <c:v>0.36385194861463338</c:v>
                </c:pt>
                <c:pt idx="82">
                  <c:v>0.38285040093538364</c:v>
                </c:pt>
                <c:pt idx="83">
                  <c:v>0.40137440218905546</c:v>
                </c:pt>
                <c:pt idx="84">
                  <c:v>0.42061728344485566</c:v>
                </c:pt>
                <c:pt idx="85">
                  <c:v>0.4411355236933735</c:v>
                </c:pt>
                <c:pt idx="86">
                  <c:v>0.46167761304148802</c:v>
                </c:pt>
                <c:pt idx="87">
                  <c:v>0.48322551788524587</c:v>
                </c:pt>
                <c:pt idx="88">
                  <c:v>0.50530342435187736</c:v>
                </c:pt>
                <c:pt idx="89">
                  <c:v>0.52641919000049431</c:v>
                </c:pt>
                <c:pt idx="90">
                  <c:v>0.5488919531922849</c:v>
                </c:pt>
                <c:pt idx="91">
                  <c:v>0.57246174251776816</c:v>
                </c:pt>
                <c:pt idx="92">
                  <c:v>0.59601751441328443</c:v>
                </c:pt>
                <c:pt idx="93">
                  <c:v>0.61981184220027652</c:v>
                </c:pt>
                <c:pt idx="94">
                  <c:v>0.64326923250398715</c:v>
                </c:pt>
                <c:pt idx="95">
                  <c:v>0.6671988674274667</c:v>
                </c:pt>
                <c:pt idx="96">
                  <c:v>0.68962597662860081</c:v>
                </c:pt>
                <c:pt idx="97">
                  <c:v>0.71114065497169598</c:v>
                </c:pt>
                <c:pt idx="98">
                  <c:v>0.73182395694762647</c:v>
                </c:pt>
                <c:pt idx="99">
                  <c:v>0.75080109109363524</c:v>
                </c:pt>
                <c:pt idx="100">
                  <c:v>0.76769170483084825</c:v>
                </c:pt>
                <c:pt idx="101">
                  <c:v>0.7837312788616374</c:v>
                </c:pt>
                <c:pt idx="102">
                  <c:v>0.79925804857946592</c:v>
                </c:pt>
                <c:pt idx="103">
                  <c:v>0.81241353639453906</c:v>
                </c:pt>
                <c:pt idx="104">
                  <c:v>0.82483395277796168</c:v>
                </c:pt>
                <c:pt idx="105">
                  <c:v>0.83608066898368227</c:v>
                </c:pt>
                <c:pt idx="106">
                  <c:v>0.8456426328774862</c:v>
                </c:pt>
                <c:pt idx="107">
                  <c:v>0.85564575644219676</c:v>
                </c:pt>
                <c:pt idx="108">
                  <c:v>0.86486649974911822</c:v>
                </c:pt>
                <c:pt idx="109">
                  <c:v>0.87344354450121109</c:v>
                </c:pt>
                <c:pt idx="110">
                  <c:v>0.88178164398877346</c:v>
                </c:pt>
                <c:pt idx="111">
                  <c:v>0.88970914959021852</c:v>
                </c:pt>
                <c:pt idx="112">
                  <c:v>0.89416085172391346</c:v>
                </c:pt>
                <c:pt idx="113">
                  <c:v>0.90017627604504125</c:v>
                </c:pt>
                <c:pt idx="114">
                  <c:v>0.90477198131344394</c:v>
                </c:pt>
                <c:pt idx="115">
                  <c:v>0.90970507833369185</c:v>
                </c:pt>
                <c:pt idx="116">
                  <c:v>0.91450247884439773</c:v>
                </c:pt>
                <c:pt idx="117">
                  <c:v>0.91888727370820378</c:v>
                </c:pt>
                <c:pt idx="118">
                  <c:v>0.92220908013284375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3.5007653120220681</c:v>
                </c:pt>
                <c:pt idx="35">
                  <c:v>3.2336332561110801</c:v>
                </c:pt>
                <c:pt idx="36">
                  <c:v>2.9577760938913253</c:v>
                </c:pt>
                <c:pt idx="37">
                  <c:v>2.7153724868444087</c:v>
                </c:pt>
                <c:pt idx="38">
                  <c:v>2.4459161703397956</c:v>
                </c:pt>
                <c:pt idx="39">
                  <c:v>2.2357115914630081</c:v>
                </c:pt>
                <c:pt idx="40">
                  <c:v>2.055064748447065</c:v>
                </c:pt>
                <c:pt idx="41">
                  <c:v>1.8616531977679822</c:v>
                </c:pt>
                <c:pt idx="42">
                  <c:v>1.7008619391664028</c:v>
                </c:pt>
                <c:pt idx="43">
                  <c:v>1.5610409511352041</c:v>
                </c:pt>
                <c:pt idx="44">
                  <c:v>1.4229061138280976</c:v>
                </c:pt>
                <c:pt idx="45">
                  <c:v>1.3013285744272338</c:v>
                </c:pt>
                <c:pt idx="46">
                  <c:v>1.178778483313967</c:v>
                </c:pt>
                <c:pt idx="47">
                  <c:v>1.0802722643816194</c:v>
                </c:pt>
                <c:pt idx="48">
                  <c:v>0.98826419888042638</c:v>
                </c:pt>
                <c:pt idx="49">
                  <c:v>0.90219244742739801</c:v>
                </c:pt>
                <c:pt idx="50">
                  <c:v>0.82173846158530406</c:v>
                </c:pt>
                <c:pt idx="51">
                  <c:v>0.75442356124788368</c:v>
                </c:pt>
                <c:pt idx="52">
                  <c:v>0.6880334571759944</c:v>
                </c:pt>
                <c:pt idx="53">
                  <c:v>0.62749366002944063</c:v>
                </c:pt>
                <c:pt idx="54">
                  <c:v>0.57620813629175682</c:v>
                </c:pt>
                <c:pt idx="55">
                  <c:v>0.52524655519282282</c:v>
                </c:pt>
                <c:pt idx="56">
                  <c:v>0.47885211685365447</c:v>
                </c:pt>
                <c:pt idx="57">
                  <c:v>0.43729359816816266</c:v>
                </c:pt>
                <c:pt idx="58">
                  <c:v>0.40017679871388823</c:v>
                </c:pt>
                <c:pt idx="59">
                  <c:v>0.36538805587284257</c:v>
                </c:pt>
                <c:pt idx="60">
                  <c:v>0.33370004954008098</c:v>
                </c:pt>
                <c:pt idx="61">
                  <c:v>0.30547566206511012</c:v>
                </c:pt>
                <c:pt idx="62">
                  <c:v>0.27896844146087341</c:v>
                </c:pt>
                <c:pt idx="63">
                  <c:v>0.25477095053440185</c:v>
                </c:pt>
                <c:pt idx="64">
                  <c:v>0.23301171188295458</c:v>
                </c:pt>
                <c:pt idx="65">
                  <c:v>0.21298041634438691</c:v>
                </c:pt>
                <c:pt idx="66">
                  <c:v>0.19448885344853359</c:v>
                </c:pt>
                <c:pt idx="67">
                  <c:v>0.17796604486616965</c:v>
                </c:pt>
                <c:pt idx="68">
                  <c:v>0.16257178130894204</c:v>
                </c:pt>
                <c:pt idx="69">
                  <c:v>0.14864153008046957</c:v>
                </c:pt>
                <c:pt idx="70">
                  <c:v>0.13568518668829579</c:v>
                </c:pt>
                <c:pt idx="71">
                  <c:v>0.12414125242691232</c:v>
                </c:pt>
                <c:pt idx="72">
                  <c:v>0.11349126311676414</c:v>
                </c:pt>
                <c:pt idx="73">
                  <c:v>0.10417112361627608</c:v>
                </c:pt>
                <c:pt idx="74">
                  <c:v>9.5073979747315615E-2</c:v>
                </c:pt>
                <c:pt idx="75">
                  <c:v>8.6774857144917852E-2</c:v>
                </c:pt>
                <c:pt idx="76">
                  <c:v>7.9195689087977639E-2</c:v>
                </c:pt>
                <c:pt idx="77">
                  <c:v>7.2382303634530645E-2</c:v>
                </c:pt>
                <c:pt idx="78">
                  <c:v>6.6260733437500968E-2</c:v>
                </c:pt>
                <c:pt idx="79">
                  <c:v>6.0383412992966991E-2</c:v>
                </c:pt>
                <c:pt idx="80">
                  <c:v>5.5203975360372727E-2</c:v>
                </c:pt>
                <c:pt idx="81">
                  <c:v>5.0585381827341597E-2</c:v>
                </c:pt>
                <c:pt idx="82">
                  <c:v>4.6114096141000524E-2</c:v>
                </c:pt>
                <c:pt idx="83">
                  <c:v>4.2205042561240316E-2</c:v>
                </c:pt>
                <c:pt idx="84">
                  <c:v>3.8620823364996573E-2</c:v>
                </c:pt>
                <c:pt idx="85">
                  <c:v>3.5261252203749087E-2</c:v>
                </c:pt>
                <c:pt idx="86">
                  <c:v>3.2229196110861488E-2</c:v>
                </c:pt>
                <c:pt idx="87">
                  <c:v>2.9458785209030964E-2</c:v>
                </c:pt>
                <c:pt idx="88">
                  <c:v>2.6916415480912385E-2</c:v>
                </c:pt>
                <c:pt idx="89">
                  <c:v>2.4643768079508986E-2</c:v>
                </c:pt>
                <c:pt idx="90">
                  <c:v>2.2552217329259501E-2</c:v>
                </c:pt>
                <c:pt idx="91">
                  <c:v>2.0583474358216624E-2</c:v>
                </c:pt>
                <c:pt idx="92">
                  <c:v>1.8814426605037154E-2</c:v>
                </c:pt>
                <c:pt idx="93">
                  <c:v>1.7184597440327364E-2</c:v>
                </c:pt>
                <c:pt idx="94">
                  <c:v>1.5726327204096609E-2</c:v>
                </c:pt>
                <c:pt idx="95">
                  <c:v>1.4364504077931422E-2</c:v>
                </c:pt>
                <c:pt idx="96">
                  <c:v>1.3134815141561207E-2</c:v>
                </c:pt>
                <c:pt idx="97">
                  <c:v>1.2008008766703352E-2</c:v>
                </c:pt>
                <c:pt idx="98">
                  <c:v>1.0971777120235896E-2</c:v>
                </c:pt>
                <c:pt idx="99">
                  <c:v>1.0025327215738523E-2</c:v>
                </c:pt>
                <c:pt idx="100">
                  <c:v>9.1820937689517969E-3</c:v>
                </c:pt>
                <c:pt idx="101">
                  <c:v>8.4050351394536343E-3</c:v>
                </c:pt>
                <c:pt idx="102">
                  <c:v>7.6411166326971454E-3</c:v>
                </c:pt>
                <c:pt idx="103">
                  <c:v>7.0044770189100353E-3</c:v>
                </c:pt>
                <c:pt idx="104">
                  <c:v>6.3900316311918948E-3</c:v>
                </c:pt>
                <c:pt idx="105">
                  <c:v>5.8428267749056116E-3</c:v>
                </c:pt>
                <c:pt idx="106">
                  <c:v>5.3558098369005797E-3</c:v>
                </c:pt>
                <c:pt idx="107">
                  <c:v>4.8991133468704257E-3</c:v>
                </c:pt>
                <c:pt idx="108">
                  <c:v>4.4771739379361655E-3</c:v>
                </c:pt>
                <c:pt idx="109">
                  <c:v>4.091497796033257E-3</c:v>
                </c:pt>
                <c:pt idx="110">
                  <c:v>3.7283507081051835E-3</c:v>
                </c:pt>
                <c:pt idx="111">
                  <c:v>3.4137228590000179E-3</c:v>
                </c:pt>
                <c:pt idx="112">
                  <c:v>3.1210845125215023E-3</c:v>
                </c:pt>
                <c:pt idx="113">
                  <c:v>2.8521359232825572E-3</c:v>
                </c:pt>
                <c:pt idx="114">
                  <c:v>2.6070445191601066E-3</c:v>
                </c:pt>
                <c:pt idx="115">
                  <c:v>2.3851667622807578E-3</c:v>
                </c:pt>
                <c:pt idx="116">
                  <c:v>2.1805895102995289E-3</c:v>
                </c:pt>
                <c:pt idx="117">
                  <c:v>1.9938163242206272E-3</c:v>
                </c:pt>
                <c:pt idx="118">
                  <c:v>1.8362768745630042E-3</c:v>
                </c:pt>
              </c:numCache>
            </c:numRef>
          </c:yVal>
          <c:smooth val="0"/>
        </c:ser>
        <c:ser>
          <c:idx val="0"/>
          <c:order val="1"/>
          <c:tx>
            <c:v>Conformance Corrected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3.7645884832742668E-4</c:v>
                </c:pt>
                <c:pt idx="39">
                  <c:v>1.0339314749637401E-3</c:v>
                </c:pt>
                <c:pt idx="40">
                  <c:v>1.8956789403903761E-3</c:v>
                </c:pt>
                <c:pt idx="41">
                  <c:v>2.9395921558485758E-3</c:v>
                </c:pt>
                <c:pt idx="42">
                  <c:v>4.0252412956009644E-3</c:v>
                </c:pt>
                <c:pt idx="43">
                  <c:v>6.1256899030386006E-3</c:v>
                </c:pt>
                <c:pt idx="44">
                  <c:v>7.8468567075026703E-3</c:v>
                </c:pt>
                <c:pt idx="45">
                  <c:v>9.4648437084565579E-3</c:v>
                </c:pt>
                <c:pt idx="46">
                  <c:v>1.1172836724571989E-2</c:v>
                </c:pt>
                <c:pt idx="47">
                  <c:v>1.3480180326980127E-2</c:v>
                </c:pt>
                <c:pt idx="48">
                  <c:v>1.5915278851003262E-2</c:v>
                </c:pt>
                <c:pt idx="49">
                  <c:v>1.8001572125517017E-2</c:v>
                </c:pt>
                <c:pt idx="50">
                  <c:v>2.0456382660431285E-2</c:v>
                </c:pt>
                <c:pt idx="51">
                  <c:v>2.266023414969167E-2</c:v>
                </c:pt>
                <c:pt idx="52">
                  <c:v>2.5277214505894024E-2</c:v>
                </c:pt>
                <c:pt idx="53">
                  <c:v>2.8227003368610983E-2</c:v>
                </c:pt>
                <c:pt idx="54">
                  <c:v>3.1204725692029006E-2</c:v>
                </c:pt>
                <c:pt idx="55">
                  <c:v>3.4451399341000728E-2</c:v>
                </c:pt>
                <c:pt idx="56">
                  <c:v>3.7772199885249477E-2</c:v>
                </c:pt>
                <c:pt idx="57">
                  <c:v>4.1285407502060674E-2</c:v>
                </c:pt>
                <c:pt idx="58">
                  <c:v>4.488003464698475E-2</c:v>
                </c:pt>
                <c:pt idx="59">
                  <c:v>4.8828593786637627E-2</c:v>
                </c:pt>
                <c:pt idx="60">
                  <c:v>5.3355469255694024E-2</c:v>
                </c:pt>
                <c:pt idx="61">
                  <c:v>5.8622007513670242E-2</c:v>
                </c:pt>
                <c:pt idx="62">
                  <c:v>6.4458701490779841E-2</c:v>
                </c:pt>
                <c:pt idx="63">
                  <c:v>7.0904512828302707E-2</c:v>
                </c:pt>
                <c:pt idx="64">
                  <c:v>7.7757348798942208E-2</c:v>
                </c:pt>
                <c:pt idx="65">
                  <c:v>8.499739193660491E-2</c:v>
                </c:pt>
                <c:pt idx="66">
                  <c:v>9.3952574708323425E-2</c:v>
                </c:pt>
                <c:pt idx="67">
                  <c:v>0.1039088437154591</c:v>
                </c:pt>
                <c:pt idx="68">
                  <c:v>0.1157393436972254</c:v>
                </c:pt>
                <c:pt idx="69">
                  <c:v>0.12875950815193404</c:v>
                </c:pt>
                <c:pt idx="70">
                  <c:v>0.1432820036424606</c:v>
                </c:pt>
                <c:pt idx="71">
                  <c:v>0.15821540127277295</c:v>
                </c:pt>
                <c:pt idx="72">
                  <c:v>0.1740396682282235</c:v>
                </c:pt>
                <c:pt idx="73">
                  <c:v>0.18948978012591997</c:v>
                </c:pt>
                <c:pt idx="74">
                  <c:v>0.20617313383092378</c:v>
                </c:pt>
                <c:pt idx="75">
                  <c:v>0.22315888438448711</c:v>
                </c:pt>
                <c:pt idx="76">
                  <c:v>0.24030685748693972</c:v>
                </c:pt>
                <c:pt idx="77">
                  <c:v>0.25721982772704</c:v>
                </c:pt>
                <c:pt idx="78">
                  <c:v>0.27414694518812555</c:v>
                </c:pt>
                <c:pt idx="79">
                  <c:v>0.2920842585917191</c:v>
                </c:pt>
                <c:pt idx="80">
                  <c:v>0.30967707418522017</c:v>
                </c:pt>
                <c:pt idx="81">
                  <c:v>0.32704350179520286</c:v>
                </c:pt>
                <c:pt idx="82">
                  <c:v>0.34604195411595307</c:v>
                </c:pt>
                <c:pt idx="83">
                  <c:v>0.36456595536962488</c:v>
                </c:pt>
                <c:pt idx="84">
                  <c:v>0.38380883662542509</c:v>
                </c:pt>
                <c:pt idx="85">
                  <c:v>0.40432707687394293</c:v>
                </c:pt>
                <c:pt idx="86">
                  <c:v>0.42486916622205745</c:v>
                </c:pt>
                <c:pt idx="87">
                  <c:v>0.4464170710658153</c:v>
                </c:pt>
                <c:pt idx="88">
                  <c:v>0.46849497753244679</c:v>
                </c:pt>
                <c:pt idx="89">
                  <c:v>0.48961074318106368</c:v>
                </c:pt>
                <c:pt idx="90">
                  <c:v>0.51208350637285438</c:v>
                </c:pt>
                <c:pt idx="91">
                  <c:v>0.53565329569833764</c:v>
                </c:pt>
                <c:pt idx="92">
                  <c:v>0.55920906759385391</c:v>
                </c:pt>
                <c:pt idx="93">
                  <c:v>0.583003395380846</c:v>
                </c:pt>
                <c:pt idx="94">
                  <c:v>0.60646078568455664</c:v>
                </c:pt>
                <c:pt idx="95">
                  <c:v>0.63039042060803607</c:v>
                </c:pt>
                <c:pt idx="96">
                  <c:v>0.65281752980917018</c:v>
                </c:pt>
                <c:pt idx="97">
                  <c:v>0.67433220815226547</c:v>
                </c:pt>
                <c:pt idx="98">
                  <c:v>0.69501551012819585</c:v>
                </c:pt>
                <c:pt idx="99">
                  <c:v>0.71399264427420472</c:v>
                </c:pt>
                <c:pt idx="100">
                  <c:v>0.73088325801141762</c:v>
                </c:pt>
                <c:pt idx="101">
                  <c:v>0.74692283204220677</c:v>
                </c:pt>
                <c:pt idx="102">
                  <c:v>0.76244960176003529</c:v>
                </c:pt>
                <c:pt idx="103">
                  <c:v>0.77560508957510854</c:v>
                </c:pt>
                <c:pt idx="104">
                  <c:v>0.78802550595853116</c:v>
                </c:pt>
                <c:pt idx="105">
                  <c:v>0.79927222216425176</c:v>
                </c:pt>
                <c:pt idx="106">
                  <c:v>0.80883418605805568</c:v>
                </c:pt>
                <c:pt idx="107">
                  <c:v>0.81883730962276624</c:v>
                </c:pt>
                <c:pt idx="108">
                  <c:v>0.8280580529296877</c:v>
                </c:pt>
                <c:pt idx="109">
                  <c:v>0.83663509768178057</c:v>
                </c:pt>
                <c:pt idx="110">
                  <c:v>0.84497319716934294</c:v>
                </c:pt>
                <c:pt idx="111">
                  <c:v>0.85290070277078789</c:v>
                </c:pt>
                <c:pt idx="112">
                  <c:v>0.85735240490448283</c:v>
                </c:pt>
                <c:pt idx="113">
                  <c:v>0.86336782922561073</c:v>
                </c:pt>
                <c:pt idx="114">
                  <c:v>0.86796353449401342</c:v>
                </c:pt>
                <c:pt idx="115">
                  <c:v>0.87289663151426122</c:v>
                </c:pt>
                <c:pt idx="116">
                  <c:v>0.87769403202496721</c:v>
                </c:pt>
                <c:pt idx="117">
                  <c:v>0.88207882688877326</c:v>
                </c:pt>
                <c:pt idx="118">
                  <c:v>0.88540063331341312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3.5007653120220681</c:v>
                </c:pt>
                <c:pt idx="35">
                  <c:v>3.2336332561110801</c:v>
                </c:pt>
                <c:pt idx="36">
                  <c:v>2.9577760938913253</c:v>
                </c:pt>
                <c:pt idx="37">
                  <c:v>2.7153724868444087</c:v>
                </c:pt>
                <c:pt idx="38">
                  <c:v>2.4459161703397956</c:v>
                </c:pt>
                <c:pt idx="39">
                  <c:v>2.2357115914630081</c:v>
                </c:pt>
                <c:pt idx="40">
                  <c:v>2.055064748447065</c:v>
                </c:pt>
                <c:pt idx="41">
                  <c:v>1.8616531977679822</c:v>
                </c:pt>
                <c:pt idx="42">
                  <c:v>1.7008619391664028</c:v>
                </c:pt>
                <c:pt idx="43">
                  <c:v>1.5610409511352041</c:v>
                </c:pt>
                <c:pt idx="44">
                  <c:v>1.4229061138280976</c:v>
                </c:pt>
                <c:pt idx="45">
                  <c:v>1.3013285744272338</c:v>
                </c:pt>
                <c:pt idx="46">
                  <c:v>1.178778483313967</c:v>
                </c:pt>
                <c:pt idx="47">
                  <c:v>1.0802722643816194</c:v>
                </c:pt>
                <c:pt idx="48">
                  <c:v>0.98826419888042638</c:v>
                </c:pt>
                <c:pt idx="49">
                  <c:v>0.90219244742739801</c:v>
                </c:pt>
                <c:pt idx="50">
                  <c:v>0.82173846158530406</c:v>
                </c:pt>
                <c:pt idx="51">
                  <c:v>0.75442356124788368</c:v>
                </c:pt>
                <c:pt idx="52">
                  <c:v>0.6880334571759944</c:v>
                </c:pt>
                <c:pt idx="53">
                  <c:v>0.62749366002944063</c:v>
                </c:pt>
                <c:pt idx="54">
                  <c:v>0.57620813629175682</c:v>
                </c:pt>
                <c:pt idx="55">
                  <c:v>0.52524655519282282</c:v>
                </c:pt>
                <c:pt idx="56">
                  <c:v>0.47885211685365447</c:v>
                </c:pt>
                <c:pt idx="57">
                  <c:v>0.43729359816816266</c:v>
                </c:pt>
                <c:pt idx="58">
                  <c:v>0.40017679871388823</c:v>
                </c:pt>
                <c:pt idx="59">
                  <c:v>0.36538805587284257</c:v>
                </c:pt>
                <c:pt idx="60">
                  <c:v>0.33370004954008098</c:v>
                </c:pt>
                <c:pt idx="61">
                  <c:v>0.30547566206511012</c:v>
                </c:pt>
                <c:pt idx="62">
                  <c:v>0.27896844146087341</c:v>
                </c:pt>
                <c:pt idx="63">
                  <c:v>0.25477095053440185</c:v>
                </c:pt>
                <c:pt idx="64">
                  <c:v>0.23301171188295458</c:v>
                </c:pt>
                <c:pt idx="65">
                  <c:v>0.21298041634438691</c:v>
                </c:pt>
                <c:pt idx="66">
                  <c:v>0.19448885344853359</c:v>
                </c:pt>
                <c:pt idx="67">
                  <c:v>0.17796604486616965</c:v>
                </c:pt>
                <c:pt idx="68">
                  <c:v>0.16257178130894204</c:v>
                </c:pt>
                <c:pt idx="69">
                  <c:v>0.14864153008046957</c:v>
                </c:pt>
                <c:pt idx="70">
                  <c:v>0.13568518668829579</c:v>
                </c:pt>
                <c:pt idx="71">
                  <c:v>0.12414125242691232</c:v>
                </c:pt>
                <c:pt idx="72">
                  <c:v>0.11349126311676414</c:v>
                </c:pt>
                <c:pt idx="73">
                  <c:v>0.10417112361627608</c:v>
                </c:pt>
                <c:pt idx="74">
                  <c:v>9.5073979747315615E-2</c:v>
                </c:pt>
                <c:pt idx="75">
                  <c:v>8.6774857144917852E-2</c:v>
                </c:pt>
                <c:pt idx="76">
                  <c:v>7.9195689087977639E-2</c:v>
                </c:pt>
                <c:pt idx="77">
                  <c:v>7.2382303634530645E-2</c:v>
                </c:pt>
                <c:pt idx="78">
                  <c:v>6.6260733437500968E-2</c:v>
                </c:pt>
                <c:pt idx="79">
                  <c:v>6.0383412992966991E-2</c:v>
                </c:pt>
                <c:pt idx="80">
                  <c:v>5.5203975360372727E-2</c:v>
                </c:pt>
                <c:pt idx="81">
                  <c:v>5.0585381827341597E-2</c:v>
                </c:pt>
                <c:pt idx="82">
                  <c:v>4.6114096141000524E-2</c:v>
                </c:pt>
                <c:pt idx="83">
                  <c:v>4.2205042561240316E-2</c:v>
                </c:pt>
                <c:pt idx="84">
                  <c:v>3.8620823364996573E-2</c:v>
                </c:pt>
                <c:pt idx="85">
                  <c:v>3.5261252203749087E-2</c:v>
                </c:pt>
                <c:pt idx="86">
                  <c:v>3.2229196110861488E-2</c:v>
                </c:pt>
                <c:pt idx="87">
                  <c:v>2.9458785209030964E-2</c:v>
                </c:pt>
                <c:pt idx="88">
                  <c:v>2.6916415480912385E-2</c:v>
                </c:pt>
                <c:pt idx="89">
                  <c:v>2.4643768079508986E-2</c:v>
                </c:pt>
                <c:pt idx="90">
                  <c:v>2.2552217329259501E-2</c:v>
                </c:pt>
                <c:pt idx="91">
                  <c:v>2.0583474358216624E-2</c:v>
                </c:pt>
                <c:pt idx="92">
                  <c:v>1.8814426605037154E-2</c:v>
                </c:pt>
                <c:pt idx="93">
                  <c:v>1.7184597440327364E-2</c:v>
                </c:pt>
                <c:pt idx="94">
                  <c:v>1.5726327204096609E-2</c:v>
                </c:pt>
                <c:pt idx="95">
                  <c:v>1.4364504077931422E-2</c:v>
                </c:pt>
                <c:pt idx="96">
                  <c:v>1.3134815141561207E-2</c:v>
                </c:pt>
                <c:pt idx="97">
                  <c:v>1.2008008766703352E-2</c:v>
                </c:pt>
                <c:pt idx="98">
                  <c:v>1.0971777120235896E-2</c:v>
                </c:pt>
                <c:pt idx="99">
                  <c:v>1.0025327215738523E-2</c:v>
                </c:pt>
                <c:pt idx="100">
                  <c:v>9.1820937689517969E-3</c:v>
                </c:pt>
                <c:pt idx="101">
                  <c:v>8.4050351394536343E-3</c:v>
                </c:pt>
                <c:pt idx="102">
                  <c:v>7.6411166326971454E-3</c:v>
                </c:pt>
                <c:pt idx="103">
                  <c:v>7.0044770189100353E-3</c:v>
                </c:pt>
                <c:pt idx="104">
                  <c:v>6.3900316311918948E-3</c:v>
                </c:pt>
                <c:pt idx="105">
                  <c:v>5.8428267749056116E-3</c:v>
                </c:pt>
                <c:pt idx="106">
                  <c:v>5.3558098369005797E-3</c:v>
                </c:pt>
                <c:pt idx="107">
                  <c:v>4.8991133468704257E-3</c:v>
                </c:pt>
                <c:pt idx="108">
                  <c:v>4.4771739379361655E-3</c:v>
                </c:pt>
                <c:pt idx="109">
                  <c:v>4.091497796033257E-3</c:v>
                </c:pt>
                <c:pt idx="110">
                  <c:v>3.7283507081051835E-3</c:v>
                </c:pt>
                <c:pt idx="111">
                  <c:v>3.4137228590000179E-3</c:v>
                </c:pt>
                <c:pt idx="112">
                  <c:v>3.1210845125215023E-3</c:v>
                </c:pt>
                <c:pt idx="113">
                  <c:v>2.8521359232825572E-3</c:v>
                </c:pt>
                <c:pt idx="114">
                  <c:v>2.6070445191601066E-3</c:v>
                </c:pt>
                <c:pt idx="115">
                  <c:v>2.3851667622807578E-3</c:v>
                </c:pt>
                <c:pt idx="116">
                  <c:v>2.1805895102995289E-3</c:v>
                </c:pt>
                <c:pt idx="117">
                  <c:v>1.9938163242206272E-3</c:v>
                </c:pt>
                <c:pt idx="118">
                  <c:v>1.8362768745630042E-3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84864"/>
        <c:axId val="116537216"/>
      </c:scatterChart>
      <c:valAx>
        <c:axId val="110484864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Mercury Saturation, fraction pore space</a:t>
                </a:r>
              </a:p>
            </c:rich>
          </c:tx>
          <c:layout>
            <c:manualLayout>
              <c:xMode val="edge"/>
              <c:yMode val="edge"/>
              <c:x val="0.26547320428824939"/>
              <c:y val="0.94071717207034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16537216"/>
        <c:crossesAt val="1.0000000000000041E-3"/>
        <c:crossBetween val="midCat"/>
        <c:majorUnit val="0.2"/>
        <c:minorUnit val="0.1"/>
      </c:valAx>
      <c:valAx>
        <c:axId val="116537216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Throat Radius, microns.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28859095633180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10484864"/>
        <c:crosses val="max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901411284906759"/>
          <c:y val="6.0402679443359433E-2"/>
          <c:w val="0.4260563032526869"/>
          <c:h val="9.3959729633634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505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Data V.S. Pore Size Distrubition</a:t>
            </a:r>
          </a:p>
        </c:rich>
      </c:tx>
      <c:layout>
        <c:manualLayout>
          <c:xMode val="edge"/>
          <c:yMode val="edge"/>
          <c:x val="0.30823972597678045"/>
          <c:y val="5.7352337884121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278"/>
        </c:manualLayout>
      </c:layout>
      <c:scatterChart>
        <c:scatterStyle val="line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3.5007653120220681</c:v>
                </c:pt>
                <c:pt idx="35">
                  <c:v>3.2336332561110801</c:v>
                </c:pt>
                <c:pt idx="36">
                  <c:v>2.9577760938913253</c:v>
                </c:pt>
                <c:pt idx="37">
                  <c:v>2.7153724868444087</c:v>
                </c:pt>
                <c:pt idx="38">
                  <c:v>2.4459161703397956</c:v>
                </c:pt>
                <c:pt idx="39">
                  <c:v>2.2357115914630081</c:v>
                </c:pt>
                <c:pt idx="40">
                  <c:v>2.055064748447065</c:v>
                </c:pt>
                <c:pt idx="41">
                  <c:v>1.8616531977679822</c:v>
                </c:pt>
                <c:pt idx="42">
                  <c:v>1.7008619391664028</c:v>
                </c:pt>
                <c:pt idx="43">
                  <c:v>1.5610409511352041</c:v>
                </c:pt>
                <c:pt idx="44">
                  <c:v>1.4229061138280976</c:v>
                </c:pt>
                <c:pt idx="45">
                  <c:v>1.3013285744272338</c:v>
                </c:pt>
                <c:pt idx="46">
                  <c:v>1.178778483313967</c:v>
                </c:pt>
                <c:pt idx="47">
                  <c:v>1.0802722643816194</c:v>
                </c:pt>
                <c:pt idx="48">
                  <c:v>0.98826419888042638</c:v>
                </c:pt>
                <c:pt idx="49">
                  <c:v>0.90219244742739801</c:v>
                </c:pt>
                <c:pt idx="50">
                  <c:v>0.82173846158530406</c:v>
                </c:pt>
                <c:pt idx="51">
                  <c:v>0.75442356124788368</c:v>
                </c:pt>
                <c:pt idx="52">
                  <c:v>0.6880334571759944</c:v>
                </c:pt>
                <c:pt idx="53">
                  <c:v>0.62749366002944063</c:v>
                </c:pt>
                <c:pt idx="54">
                  <c:v>0.57620813629175682</c:v>
                </c:pt>
                <c:pt idx="55">
                  <c:v>0.52524655519282282</c:v>
                </c:pt>
                <c:pt idx="56">
                  <c:v>0.47885211685365447</c:v>
                </c:pt>
                <c:pt idx="57">
                  <c:v>0.43729359816816266</c:v>
                </c:pt>
                <c:pt idx="58">
                  <c:v>0.40017679871388823</c:v>
                </c:pt>
                <c:pt idx="59">
                  <c:v>0.36538805587284257</c:v>
                </c:pt>
                <c:pt idx="60">
                  <c:v>0.33370004954008098</c:v>
                </c:pt>
                <c:pt idx="61">
                  <c:v>0.30547566206511012</c:v>
                </c:pt>
                <c:pt idx="62">
                  <c:v>0.27896844146087341</c:v>
                </c:pt>
                <c:pt idx="63">
                  <c:v>0.25477095053440185</c:v>
                </c:pt>
                <c:pt idx="64">
                  <c:v>0.23301171188295458</c:v>
                </c:pt>
                <c:pt idx="65">
                  <c:v>0.21298041634438691</c:v>
                </c:pt>
                <c:pt idx="66">
                  <c:v>0.19448885344853359</c:v>
                </c:pt>
                <c:pt idx="67">
                  <c:v>0.17796604486616965</c:v>
                </c:pt>
                <c:pt idx="68">
                  <c:v>0.16257178130894204</c:v>
                </c:pt>
                <c:pt idx="69">
                  <c:v>0.14864153008046957</c:v>
                </c:pt>
                <c:pt idx="70">
                  <c:v>0.13568518668829579</c:v>
                </c:pt>
                <c:pt idx="71">
                  <c:v>0.12414125242691232</c:v>
                </c:pt>
                <c:pt idx="72">
                  <c:v>0.11349126311676414</c:v>
                </c:pt>
                <c:pt idx="73">
                  <c:v>0.10417112361627608</c:v>
                </c:pt>
                <c:pt idx="74">
                  <c:v>9.5073979747315615E-2</c:v>
                </c:pt>
                <c:pt idx="75">
                  <c:v>8.6774857144917852E-2</c:v>
                </c:pt>
                <c:pt idx="76">
                  <c:v>7.9195689087977639E-2</c:v>
                </c:pt>
                <c:pt idx="77">
                  <c:v>7.2382303634530645E-2</c:v>
                </c:pt>
                <c:pt idx="78">
                  <c:v>6.6260733437500968E-2</c:v>
                </c:pt>
                <c:pt idx="79">
                  <c:v>6.0383412992966991E-2</c:v>
                </c:pt>
                <c:pt idx="80">
                  <c:v>5.5203975360372727E-2</c:v>
                </c:pt>
                <c:pt idx="81">
                  <c:v>5.0585381827341597E-2</c:v>
                </c:pt>
                <c:pt idx="82">
                  <c:v>4.6114096141000524E-2</c:v>
                </c:pt>
                <c:pt idx="83">
                  <c:v>4.2205042561240316E-2</c:v>
                </c:pt>
                <c:pt idx="84">
                  <c:v>3.8620823364996573E-2</c:v>
                </c:pt>
                <c:pt idx="85">
                  <c:v>3.5261252203749087E-2</c:v>
                </c:pt>
                <c:pt idx="86">
                  <c:v>3.2229196110861488E-2</c:v>
                </c:pt>
                <c:pt idx="87">
                  <c:v>2.9458785209030964E-2</c:v>
                </c:pt>
                <c:pt idx="88">
                  <c:v>2.6916415480912385E-2</c:v>
                </c:pt>
                <c:pt idx="89">
                  <c:v>2.4643768079508986E-2</c:v>
                </c:pt>
                <c:pt idx="90">
                  <c:v>2.2552217329259501E-2</c:v>
                </c:pt>
                <c:pt idx="91">
                  <c:v>2.0583474358216624E-2</c:v>
                </c:pt>
                <c:pt idx="92">
                  <c:v>1.8814426605037154E-2</c:v>
                </c:pt>
                <c:pt idx="93">
                  <c:v>1.7184597440327364E-2</c:v>
                </c:pt>
                <c:pt idx="94">
                  <c:v>1.5726327204096609E-2</c:v>
                </c:pt>
                <c:pt idx="95">
                  <c:v>1.4364504077931422E-2</c:v>
                </c:pt>
                <c:pt idx="96">
                  <c:v>1.3134815141561207E-2</c:v>
                </c:pt>
                <c:pt idx="97">
                  <c:v>1.2008008766703352E-2</c:v>
                </c:pt>
                <c:pt idx="98">
                  <c:v>1.0971777120235896E-2</c:v>
                </c:pt>
                <c:pt idx="99">
                  <c:v>1.0025327215738523E-2</c:v>
                </c:pt>
                <c:pt idx="100">
                  <c:v>9.1820937689517969E-3</c:v>
                </c:pt>
                <c:pt idx="101">
                  <c:v>8.4050351394536343E-3</c:v>
                </c:pt>
                <c:pt idx="102">
                  <c:v>7.6411166326971454E-3</c:v>
                </c:pt>
                <c:pt idx="103">
                  <c:v>7.0044770189100353E-3</c:v>
                </c:pt>
                <c:pt idx="104">
                  <c:v>6.3900316311918948E-3</c:v>
                </c:pt>
                <c:pt idx="105">
                  <c:v>5.8428267749056116E-3</c:v>
                </c:pt>
                <c:pt idx="106">
                  <c:v>5.3558098369005797E-3</c:v>
                </c:pt>
                <c:pt idx="107">
                  <c:v>4.8991133468704257E-3</c:v>
                </c:pt>
                <c:pt idx="108">
                  <c:v>4.4771739379361655E-3</c:v>
                </c:pt>
                <c:pt idx="109">
                  <c:v>4.091497796033257E-3</c:v>
                </c:pt>
                <c:pt idx="110">
                  <c:v>3.7283507081051835E-3</c:v>
                </c:pt>
                <c:pt idx="111">
                  <c:v>3.4137228590000179E-3</c:v>
                </c:pt>
                <c:pt idx="112">
                  <c:v>3.1210845125215023E-3</c:v>
                </c:pt>
                <c:pt idx="113">
                  <c:v>2.8521359232825572E-3</c:v>
                </c:pt>
                <c:pt idx="114">
                  <c:v>2.6070445191601066E-3</c:v>
                </c:pt>
                <c:pt idx="115">
                  <c:v>2.3851667622807578E-3</c:v>
                </c:pt>
                <c:pt idx="116">
                  <c:v>2.1805895102995289E-3</c:v>
                </c:pt>
                <c:pt idx="117">
                  <c:v>1.9938163242206272E-3</c:v>
                </c:pt>
                <c:pt idx="118">
                  <c:v>1.8362768745630042E-3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1.5731909388974851E-2</c:v>
                </c:pt>
                <c:pt idx="39">
                  <c:v>2.7475246853482505E-2</c:v>
                </c:pt>
                <c:pt idx="40">
                  <c:v>3.6011726387898249E-2</c:v>
                </c:pt>
                <c:pt idx="41">
                  <c:v>4.3624285067296452E-2</c:v>
                </c:pt>
                <c:pt idx="42">
                  <c:v>4.5368395432024089E-2</c:v>
                </c:pt>
                <c:pt idx="43">
                  <c:v>8.7776040635567917E-2</c:v>
                </c:pt>
                <c:pt idx="44">
                  <c:v>7.1926162265655125E-2</c:v>
                </c:pt>
                <c:pt idx="45">
                  <c:v>6.76143621132448E-2</c:v>
                </c:pt>
                <c:pt idx="46">
                  <c:v>7.1375640354611997E-2</c:v>
                </c:pt>
                <c:pt idx="47">
                  <c:v>9.6422014367808118E-2</c:v>
                </c:pt>
                <c:pt idx="48">
                  <c:v>0.10176078873789461</c:v>
                </c:pt>
                <c:pt idx="49">
                  <c:v>8.7184500774255935E-2</c:v>
                </c:pt>
                <c:pt idx="50">
                  <c:v>0.10258453765651226</c:v>
                </c:pt>
                <c:pt idx="51">
                  <c:v>9.2097163049403477E-2</c:v>
                </c:pt>
                <c:pt idx="52">
                  <c:v>0.10936148272093393</c:v>
                </c:pt>
                <c:pt idx="53">
                  <c:v>0.12326927979259163</c:v>
                </c:pt>
                <c:pt idx="54">
                  <c:v>0.1244365964186241</c:v>
                </c:pt>
                <c:pt idx="55">
                  <c:v>0.13567585378354977</c:v>
                </c:pt>
                <c:pt idx="56">
                  <c:v>0.13877355650714185</c:v>
                </c:pt>
                <c:pt idx="57">
                  <c:v>0.14681409173376417</c:v>
                </c:pt>
                <c:pt idx="58">
                  <c:v>0.15021654765811224</c:v>
                </c:pt>
                <c:pt idx="59">
                  <c:v>0.16500707813885634</c:v>
                </c:pt>
                <c:pt idx="60">
                  <c:v>0.18917444764753549</c:v>
                </c:pt>
                <c:pt idx="61">
                  <c:v>0.22008435460119624</c:v>
                </c:pt>
                <c:pt idx="62">
                  <c:v>0.24391069883739483</c:v>
                </c:pt>
                <c:pt idx="63">
                  <c:v>0.26936521840533068</c:v>
                </c:pt>
                <c:pt idx="64">
                  <c:v>0.28637444710514953</c:v>
                </c:pt>
                <c:pt idx="65">
                  <c:v>0.30255551999913166</c:v>
                </c:pt>
                <c:pt idx="66">
                  <c:v>0.37422981171065878</c:v>
                </c:pt>
                <c:pt idx="67">
                  <c:v>0.41606439208007778</c:v>
                </c:pt>
                <c:pt idx="68">
                  <c:v>0.49438698164836498</c:v>
                </c:pt>
                <c:pt idx="69">
                  <c:v>0.54410209333922754</c:v>
                </c:pt>
                <c:pt idx="70">
                  <c:v>0.60688328664292668</c:v>
                </c:pt>
                <c:pt idx="71">
                  <c:v>0.62405455319587411</c:v>
                </c:pt>
                <c:pt idx="72">
                  <c:v>0.66128325843884883</c:v>
                </c:pt>
                <c:pt idx="73">
                  <c:v>0.64564762258604369</c:v>
                </c:pt>
                <c:pt idx="74">
                  <c:v>0.69718379567229982</c:v>
                </c:pt>
                <c:pt idx="75">
                  <c:v>0.70982071426827897</c:v>
                </c:pt>
                <c:pt idx="76">
                  <c:v>0.71659986277631216</c:v>
                </c:pt>
                <c:pt idx="77">
                  <c:v>0.70677928410455992</c:v>
                </c:pt>
                <c:pt idx="78">
                  <c:v>0.7073704849745488</c:v>
                </c:pt>
                <c:pt idx="79">
                  <c:v>0.74958575260142002</c:v>
                </c:pt>
                <c:pt idx="80">
                  <c:v>0.73518946903110627</c:v>
                </c:pt>
                <c:pt idx="81">
                  <c:v>0.72572889914601191</c:v>
                </c:pt>
                <c:pt idx="82">
                  <c:v>0.79392988574636281</c:v>
                </c:pt>
                <c:pt idx="83">
                  <c:v>0.77410296115701771</c:v>
                </c:pt>
                <c:pt idx="84">
                  <c:v>0.80414437233722047</c:v>
                </c:pt>
                <c:pt idx="85">
                  <c:v>0.85744058838046111</c:v>
                </c:pt>
                <c:pt idx="86">
                  <c:v>0.85843722287459134</c:v>
                </c:pt>
                <c:pt idx="87">
                  <c:v>0.90046943518621481</c:v>
                </c:pt>
                <c:pt idx="88">
                  <c:v>0.92261777236596898</c:v>
                </c:pt>
                <c:pt idx="89">
                  <c:v>0.88241068934563582</c:v>
                </c:pt>
                <c:pt idx="90">
                  <c:v>0.9391185140789895</c:v>
                </c:pt>
                <c:pt idx="91">
                  <c:v>0.98496234484366907</c:v>
                </c:pt>
                <c:pt idx="92">
                  <c:v>0.98437656783487604</c:v>
                </c:pt>
                <c:pt idx="93">
                  <c:v>0.99434562470676935</c:v>
                </c:pt>
                <c:pt idx="94">
                  <c:v>0.98026528105092647</c:v>
                </c:pt>
                <c:pt idx="95">
                  <c:v>1</c:v>
                </c:pt>
                <c:pt idx="96">
                  <c:v>0.93721067090450805</c:v>
                </c:pt>
                <c:pt idx="97">
                  <c:v>0.89908092672092421</c:v>
                </c:pt>
                <c:pt idx="98">
                  <c:v>0.86433838385207462</c:v>
                </c:pt>
                <c:pt idx="99">
                  <c:v>0.79303901654549558</c:v>
                </c:pt>
                <c:pt idx="100">
                  <c:v>0.70584502401413807</c:v>
                </c:pt>
                <c:pt idx="101">
                  <c:v>0.67028076617463705</c:v>
                </c:pt>
                <c:pt idx="102">
                  <c:v>0.64885109060288493</c:v>
                </c:pt>
                <c:pt idx="103">
                  <c:v>0.54975714661510633</c:v>
                </c:pt>
                <c:pt idx="104">
                  <c:v>0.51903910875112724</c:v>
                </c:pt>
                <c:pt idx="105">
                  <c:v>0.46999113198695186</c:v>
                </c:pt>
                <c:pt idx="106">
                  <c:v>0.39958670177712807</c:v>
                </c:pt>
                <c:pt idx="107">
                  <c:v>0.41802240597058288</c:v>
                </c:pt>
                <c:pt idx="108">
                  <c:v>0.38532737070193218</c:v>
                </c:pt>
                <c:pt idx="109">
                  <c:v>0.3584277311175017</c:v>
                </c:pt>
                <c:pt idx="110">
                  <c:v>0.34844240266202875</c:v>
                </c:pt>
                <c:pt idx="111">
                  <c:v>0.33128401777941829</c:v>
                </c:pt>
                <c:pt idx="112">
                  <c:v>0.18603301504307512</c:v>
                </c:pt>
                <c:pt idx="113">
                  <c:v>0.25137969469085547</c:v>
                </c:pt>
                <c:pt idx="114">
                  <c:v>0.19205078903621092</c:v>
                </c:pt>
                <c:pt idx="115">
                  <c:v>0.20615011620622395</c:v>
                </c:pt>
                <c:pt idx="116">
                  <c:v>0.20047946932942298</c:v>
                </c:pt>
                <c:pt idx="117">
                  <c:v>0.18323701459831926</c:v>
                </c:pt>
                <c:pt idx="118">
                  <c:v>0.13881559143138242</c:v>
                </c:pt>
              </c:numCache>
            </c:numRef>
          </c:yVal>
          <c:smooth val="0"/>
        </c:ser>
        <c:ser>
          <c:idx val="1"/>
          <c:order val="1"/>
          <c:tx>
            <c:v>Conformance Point</c:v>
          </c:tx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Table!$AE$17</c:f>
              <c:numCache>
                <c:formatCode>General</c:formatCode>
                <c:ptCount val="1"/>
                <c:pt idx="0">
                  <c:v>2.7153724868444087</c:v>
                </c:pt>
              </c:numCache>
            </c:numRef>
          </c:xVal>
          <c:yVal>
            <c:numRef>
              <c:f>Table!$AD$17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70368"/>
        <c:axId val="116577024"/>
      </c:scatterChart>
      <c:valAx>
        <c:axId val="116570368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40741869092575211"/>
              <c:y val="0.92577471756898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16577024"/>
        <c:crosses val="autoZero"/>
        <c:crossBetween val="midCat"/>
      </c:valAx>
      <c:valAx>
        <c:axId val="1165770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Dristubition Function</a:t>
                </a:r>
              </a:p>
            </c:rich>
          </c:tx>
          <c:layout>
            <c:manualLayout>
              <c:xMode val="edge"/>
              <c:yMode val="edge"/>
              <c:x val="3.5392202272293852E-2"/>
              <c:y val="0.30886858206270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16570368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dk1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44" r="0.75000000000000844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Saturation vs Pore Throat Size</a:t>
            </a:r>
          </a:p>
        </c:rich>
      </c:tx>
      <c:layout>
        <c:manualLayout>
          <c:xMode val="edge"/>
          <c:yMode val="edge"/>
          <c:x val="0.33093532012654897"/>
          <c:y val="3.104222208444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64490420478818"/>
          <c:y val="0.10419268510258722"/>
          <c:w val="0.79829436705027268"/>
          <c:h val="0.76090414211159918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800080"/>
              </a:solidFill>
            </a:ln>
          </c:spPr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3.5007653120220681</c:v>
                </c:pt>
                <c:pt idx="35">
                  <c:v>3.2336332561110801</c:v>
                </c:pt>
                <c:pt idx="36">
                  <c:v>2.9577760938913253</c:v>
                </c:pt>
                <c:pt idx="37">
                  <c:v>2.7153724868444087</c:v>
                </c:pt>
                <c:pt idx="38">
                  <c:v>2.4459161703397956</c:v>
                </c:pt>
                <c:pt idx="39">
                  <c:v>2.2357115914630081</c:v>
                </c:pt>
                <c:pt idx="40">
                  <c:v>2.055064748447065</c:v>
                </c:pt>
                <c:pt idx="41">
                  <c:v>1.8616531977679822</c:v>
                </c:pt>
                <c:pt idx="42">
                  <c:v>1.7008619391664028</c:v>
                </c:pt>
                <c:pt idx="43">
                  <c:v>1.5610409511352041</c:v>
                </c:pt>
                <c:pt idx="44">
                  <c:v>1.4229061138280976</c:v>
                </c:pt>
                <c:pt idx="45">
                  <c:v>1.3013285744272338</c:v>
                </c:pt>
                <c:pt idx="46">
                  <c:v>1.178778483313967</c:v>
                </c:pt>
                <c:pt idx="47">
                  <c:v>1.0802722643816194</c:v>
                </c:pt>
                <c:pt idx="48">
                  <c:v>0.98826419888042638</c:v>
                </c:pt>
                <c:pt idx="49">
                  <c:v>0.90219244742739801</c:v>
                </c:pt>
                <c:pt idx="50">
                  <c:v>0.82173846158530406</c:v>
                </c:pt>
                <c:pt idx="51">
                  <c:v>0.75442356124788368</c:v>
                </c:pt>
                <c:pt idx="52">
                  <c:v>0.6880334571759944</c:v>
                </c:pt>
                <c:pt idx="53">
                  <c:v>0.62749366002944063</c:v>
                </c:pt>
                <c:pt idx="54">
                  <c:v>0.57620813629175682</c:v>
                </c:pt>
                <c:pt idx="55">
                  <c:v>0.52524655519282282</c:v>
                </c:pt>
                <c:pt idx="56">
                  <c:v>0.47885211685365447</c:v>
                </c:pt>
                <c:pt idx="57">
                  <c:v>0.43729359816816266</c:v>
                </c:pt>
                <c:pt idx="58">
                  <c:v>0.40017679871388823</c:v>
                </c:pt>
                <c:pt idx="59">
                  <c:v>0.36538805587284257</c:v>
                </c:pt>
                <c:pt idx="60">
                  <c:v>0.33370004954008098</c:v>
                </c:pt>
                <c:pt idx="61">
                  <c:v>0.30547566206511012</c:v>
                </c:pt>
                <c:pt idx="62">
                  <c:v>0.27896844146087341</c:v>
                </c:pt>
                <c:pt idx="63">
                  <c:v>0.25477095053440185</c:v>
                </c:pt>
                <c:pt idx="64">
                  <c:v>0.23301171188295458</c:v>
                </c:pt>
                <c:pt idx="65">
                  <c:v>0.21298041634438691</c:v>
                </c:pt>
                <c:pt idx="66">
                  <c:v>0.19448885344853359</c:v>
                </c:pt>
                <c:pt idx="67">
                  <c:v>0.17796604486616965</c:v>
                </c:pt>
                <c:pt idx="68">
                  <c:v>0.16257178130894204</c:v>
                </c:pt>
                <c:pt idx="69">
                  <c:v>0.14864153008046957</c:v>
                </c:pt>
                <c:pt idx="70">
                  <c:v>0.13568518668829579</c:v>
                </c:pt>
                <c:pt idx="71">
                  <c:v>0.12414125242691232</c:v>
                </c:pt>
                <c:pt idx="72">
                  <c:v>0.11349126311676414</c:v>
                </c:pt>
                <c:pt idx="73">
                  <c:v>0.10417112361627608</c:v>
                </c:pt>
                <c:pt idx="74">
                  <c:v>9.5073979747315615E-2</c:v>
                </c:pt>
                <c:pt idx="75">
                  <c:v>8.6774857144917852E-2</c:v>
                </c:pt>
                <c:pt idx="76">
                  <c:v>7.9195689087977639E-2</c:v>
                </c:pt>
                <c:pt idx="77">
                  <c:v>7.2382303634530645E-2</c:v>
                </c:pt>
                <c:pt idx="78">
                  <c:v>6.6260733437500968E-2</c:v>
                </c:pt>
                <c:pt idx="79">
                  <c:v>6.0383412992966991E-2</c:v>
                </c:pt>
                <c:pt idx="80">
                  <c:v>5.5203975360372727E-2</c:v>
                </c:pt>
                <c:pt idx="81">
                  <c:v>5.0585381827341597E-2</c:v>
                </c:pt>
                <c:pt idx="82">
                  <c:v>4.6114096141000524E-2</c:v>
                </c:pt>
                <c:pt idx="83">
                  <c:v>4.2205042561240316E-2</c:v>
                </c:pt>
                <c:pt idx="84">
                  <c:v>3.8620823364996573E-2</c:v>
                </c:pt>
                <c:pt idx="85">
                  <c:v>3.5261252203749087E-2</c:v>
                </c:pt>
                <c:pt idx="86">
                  <c:v>3.2229196110861488E-2</c:v>
                </c:pt>
                <c:pt idx="87">
                  <c:v>2.9458785209030964E-2</c:v>
                </c:pt>
                <c:pt idx="88">
                  <c:v>2.6916415480912385E-2</c:v>
                </c:pt>
                <c:pt idx="89">
                  <c:v>2.4643768079508986E-2</c:v>
                </c:pt>
                <c:pt idx="90">
                  <c:v>2.2552217329259501E-2</c:v>
                </c:pt>
                <c:pt idx="91">
                  <c:v>2.0583474358216624E-2</c:v>
                </c:pt>
                <c:pt idx="92">
                  <c:v>1.8814426605037154E-2</c:v>
                </c:pt>
                <c:pt idx="93">
                  <c:v>1.7184597440327364E-2</c:v>
                </c:pt>
                <c:pt idx="94">
                  <c:v>1.5726327204096609E-2</c:v>
                </c:pt>
                <c:pt idx="95">
                  <c:v>1.4364504077931422E-2</c:v>
                </c:pt>
                <c:pt idx="96">
                  <c:v>1.3134815141561207E-2</c:v>
                </c:pt>
                <c:pt idx="97">
                  <c:v>1.2008008766703352E-2</c:v>
                </c:pt>
                <c:pt idx="98">
                  <c:v>1.0971777120235896E-2</c:v>
                </c:pt>
                <c:pt idx="99">
                  <c:v>1.0025327215738523E-2</c:v>
                </c:pt>
                <c:pt idx="100">
                  <c:v>9.1820937689517969E-3</c:v>
                </c:pt>
                <c:pt idx="101">
                  <c:v>8.4050351394536343E-3</c:v>
                </c:pt>
                <c:pt idx="102">
                  <c:v>7.6411166326971454E-3</c:v>
                </c:pt>
                <c:pt idx="103">
                  <c:v>7.0044770189100353E-3</c:v>
                </c:pt>
                <c:pt idx="104">
                  <c:v>6.3900316311918948E-3</c:v>
                </c:pt>
                <c:pt idx="105">
                  <c:v>5.8428267749056116E-3</c:v>
                </c:pt>
                <c:pt idx="106">
                  <c:v>5.3558098369005797E-3</c:v>
                </c:pt>
                <c:pt idx="107">
                  <c:v>4.8991133468704257E-3</c:v>
                </c:pt>
                <c:pt idx="108">
                  <c:v>4.4771739379361655E-3</c:v>
                </c:pt>
                <c:pt idx="109">
                  <c:v>4.091497796033257E-3</c:v>
                </c:pt>
                <c:pt idx="110">
                  <c:v>3.7283507081051835E-3</c:v>
                </c:pt>
                <c:pt idx="111">
                  <c:v>3.4137228590000179E-3</c:v>
                </c:pt>
                <c:pt idx="112">
                  <c:v>3.1210845125215023E-3</c:v>
                </c:pt>
                <c:pt idx="113">
                  <c:v>2.8521359232825572E-3</c:v>
                </c:pt>
                <c:pt idx="114">
                  <c:v>2.6070445191601066E-3</c:v>
                </c:pt>
                <c:pt idx="115">
                  <c:v>2.3851667622807578E-3</c:v>
                </c:pt>
                <c:pt idx="116">
                  <c:v>2.1805895102995289E-3</c:v>
                </c:pt>
                <c:pt idx="117">
                  <c:v>1.9938163242206272E-3</c:v>
                </c:pt>
                <c:pt idx="118">
                  <c:v>1.8362768745630042E-3</c:v>
                </c:pt>
              </c:numCache>
            </c:numRef>
          </c:xVal>
          <c:yVal>
            <c:numRef>
              <c:f>'Raw Data'!$E$18:$E$136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3.7645884832742668E-4</c:v>
                </c:pt>
                <c:pt idx="39">
                  <c:v>1.0339314749637401E-3</c:v>
                </c:pt>
                <c:pt idx="40">
                  <c:v>1.8956789403903761E-3</c:v>
                </c:pt>
                <c:pt idx="41">
                  <c:v>2.9395921558485758E-3</c:v>
                </c:pt>
                <c:pt idx="42">
                  <c:v>4.0252412956009644E-3</c:v>
                </c:pt>
                <c:pt idx="43">
                  <c:v>6.1256899030386006E-3</c:v>
                </c:pt>
                <c:pt idx="44">
                  <c:v>7.8468567075026703E-3</c:v>
                </c:pt>
                <c:pt idx="45">
                  <c:v>9.4648437084565579E-3</c:v>
                </c:pt>
                <c:pt idx="46">
                  <c:v>1.1172836724571989E-2</c:v>
                </c:pt>
                <c:pt idx="47">
                  <c:v>1.3480180326980127E-2</c:v>
                </c:pt>
                <c:pt idx="48">
                  <c:v>1.5915278851003262E-2</c:v>
                </c:pt>
                <c:pt idx="49">
                  <c:v>1.8001572125517017E-2</c:v>
                </c:pt>
                <c:pt idx="50">
                  <c:v>2.0456382660431285E-2</c:v>
                </c:pt>
                <c:pt idx="51">
                  <c:v>2.266023414969167E-2</c:v>
                </c:pt>
                <c:pt idx="52">
                  <c:v>2.5277214505894024E-2</c:v>
                </c:pt>
                <c:pt idx="53">
                  <c:v>2.8227003368610983E-2</c:v>
                </c:pt>
                <c:pt idx="54">
                  <c:v>3.1204725692029006E-2</c:v>
                </c:pt>
                <c:pt idx="55">
                  <c:v>3.4451399341000728E-2</c:v>
                </c:pt>
                <c:pt idx="56">
                  <c:v>3.7772199885249477E-2</c:v>
                </c:pt>
                <c:pt idx="57">
                  <c:v>4.1285407502060674E-2</c:v>
                </c:pt>
                <c:pt idx="58">
                  <c:v>4.488003464698475E-2</c:v>
                </c:pt>
                <c:pt idx="59">
                  <c:v>4.8828593786637627E-2</c:v>
                </c:pt>
                <c:pt idx="60">
                  <c:v>5.3355469255694024E-2</c:v>
                </c:pt>
                <c:pt idx="61">
                  <c:v>5.8622007513670242E-2</c:v>
                </c:pt>
                <c:pt idx="62">
                  <c:v>6.4458701490779841E-2</c:v>
                </c:pt>
                <c:pt idx="63">
                  <c:v>7.0904512828302707E-2</c:v>
                </c:pt>
                <c:pt idx="64">
                  <c:v>7.7757348798942208E-2</c:v>
                </c:pt>
                <c:pt idx="65">
                  <c:v>8.499739193660491E-2</c:v>
                </c:pt>
                <c:pt idx="66">
                  <c:v>9.3952574708323425E-2</c:v>
                </c:pt>
                <c:pt idx="67">
                  <c:v>0.1039088437154591</c:v>
                </c:pt>
                <c:pt idx="68">
                  <c:v>0.1157393436972254</c:v>
                </c:pt>
                <c:pt idx="69">
                  <c:v>0.12875950815193404</c:v>
                </c:pt>
                <c:pt idx="70">
                  <c:v>0.1432820036424606</c:v>
                </c:pt>
                <c:pt idx="71">
                  <c:v>0.15821540127277295</c:v>
                </c:pt>
                <c:pt idx="72">
                  <c:v>0.1740396682282235</c:v>
                </c:pt>
                <c:pt idx="73">
                  <c:v>0.18948978012591997</c:v>
                </c:pt>
                <c:pt idx="74">
                  <c:v>0.20617313383092378</c:v>
                </c:pt>
                <c:pt idx="75">
                  <c:v>0.22315888438448711</c:v>
                </c:pt>
                <c:pt idx="76">
                  <c:v>0.24030685748693972</c:v>
                </c:pt>
                <c:pt idx="77">
                  <c:v>0.25721982772704</c:v>
                </c:pt>
                <c:pt idx="78">
                  <c:v>0.27414694518812555</c:v>
                </c:pt>
                <c:pt idx="79">
                  <c:v>0.2920842585917191</c:v>
                </c:pt>
                <c:pt idx="80">
                  <c:v>0.30967707418522017</c:v>
                </c:pt>
                <c:pt idx="81">
                  <c:v>0.32704350179520286</c:v>
                </c:pt>
                <c:pt idx="82">
                  <c:v>0.34604195411595307</c:v>
                </c:pt>
                <c:pt idx="83">
                  <c:v>0.36456595536962488</c:v>
                </c:pt>
                <c:pt idx="84">
                  <c:v>0.38380883662542509</c:v>
                </c:pt>
                <c:pt idx="85">
                  <c:v>0.40432707687394293</c:v>
                </c:pt>
                <c:pt idx="86">
                  <c:v>0.42486916622205745</c:v>
                </c:pt>
                <c:pt idx="87">
                  <c:v>0.4464170710658153</c:v>
                </c:pt>
                <c:pt idx="88">
                  <c:v>0.46849497753244679</c:v>
                </c:pt>
                <c:pt idx="89">
                  <c:v>0.48961074318106368</c:v>
                </c:pt>
                <c:pt idx="90">
                  <c:v>0.51208350637285438</c:v>
                </c:pt>
                <c:pt idx="91">
                  <c:v>0.53565329569833764</c:v>
                </c:pt>
                <c:pt idx="92">
                  <c:v>0.55920906759385391</c:v>
                </c:pt>
                <c:pt idx="93">
                  <c:v>0.583003395380846</c:v>
                </c:pt>
                <c:pt idx="94">
                  <c:v>0.60646078568455664</c:v>
                </c:pt>
                <c:pt idx="95">
                  <c:v>0.63039042060803607</c:v>
                </c:pt>
                <c:pt idx="96">
                  <c:v>0.65281752980917018</c:v>
                </c:pt>
                <c:pt idx="97">
                  <c:v>0.67433220815226547</c:v>
                </c:pt>
                <c:pt idx="98">
                  <c:v>0.69501551012819585</c:v>
                </c:pt>
                <c:pt idx="99">
                  <c:v>0.71399264427420472</c:v>
                </c:pt>
                <c:pt idx="100">
                  <c:v>0.73088325801141762</c:v>
                </c:pt>
                <c:pt idx="101">
                  <c:v>0.74692283204220677</c:v>
                </c:pt>
                <c:pt idx="102">
                  <c:v>0.76244960176003529</c:v>
                </c:pt>
                <c:pt idx="103">
                  <c:v>0.77560508957510854</c:v>
                </c:pt>
                <c:pt idx="104">
                  <c:v>0.78802550595853116</c:v>
                </c:pt>
                <c:pt idx="105">
                  <c:v>0.79927222216425176</c:v>
                </c:pt>
                <c:pt idx="106">
                  <c:v>0.80883418605805568</c:v>
                </c:pt>
                <c:pt idx="107">
                  <c:v>0.81883730962276624</c:v>
                </c:pt>
                <c:pt idx="108">
                  <c:v>0.8280580529296877</c:v>
                </c:pt>
                <c:pt idx="109">
                  <c:v>0.83663509768178057</c:v>
                </c:pt>
                <c:pt idx="110">
                  <c:v>0.84497319716934294</c:v>
                </c:pt>
                <c:pt idx="111">
                  <c:v>0.85290070277078789</c:v>
                </c:pt>
                <c:pt idx="112">
                  <c:v>0.85735240490448283</c:v>
                </c:pt>
                <c:pt idx="113">
                  <c:v>0.86336782922561073</c:v>
                </c:pt>
                <c:pt idx="114">
                  <c:v>0.86796353449401342</c:v>
                </c:pt>
                <c:pt idx="115">
                  <c:v>0.87289663151426122</c:v>
                </c:pt>
                <c:pt idx="116">
                  <c:v>0.87769403202496721</c:v>
                </c:pt>
                <c:pt idx="117">
                  <c:v>0.88207882688877326</c:v>
                </c:pt>
                <c:pt idx="118">
                  <c:v>0.88540063331341312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43776"/>
        <c:axId val="116450432"/>
      </c:scatterChart>
      <c:valAx>
        <c:axId val="116443776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9768561318499929"/>
              <c:y val="0.94279921086959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16450432"/>
        <c:crosses val="autoZero"/>
        <c:crossBetween val="midCat"/>
      </c:valAx>
      <c:valAx>
        <c:axId val="1164504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Mercury Saturation, fractional</a:t>
                </a:r>
              </a:p>
            </c:rich>
          </c:tx>
          <c:layout>
            <c:manualLayout>
              <c:xMode val="edge"/>
              <c:yMode val="edge"/>
              <c:x val="1.7213682297809941E-2"/>
              <c:y val="0.33167040114633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16443776"/>
        <c:crossesAt val="1.0000000000000041E-3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825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d Sw / d Log Pore Throat Size vs Pore Throat Size</a:t>
            </a:r>
          </a:p>
        </c:rich>
      </c:tx>
      <c:layout>
        <c:manualLayout>
          <c:xMode val="edge"/>
          <c:yMode val="edge"/>
          <c:x val="0.2429618814204548"/>
          <c:y val="3.1012615102564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448905544897"/>
          <c:y val="0.10031489965429066"/>
          <c:w val="0.81356164375743056"/>
          <c:h val="0.76537560680389582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3.5007653120220681</c:v>
                </c:pt>
                <c:pt idx="35">
                  <c:v>3.2336332561110801</c:v>
                </c:pt>
                <c:pt idx="36">
                  <c:v>2.9577760938913253</c:v>
                </c:pt>
                <c:pt idx="37">
                  <c:v>2.7153724868444087</c:v>
                </c:pt>
                <c:pt idx="38">
                  <c:v>2.4459161703397956</c:v>
                </c:pt>
                <c:pt idx="39">
                  <c:v>2.2357115914630081</c:v>
                </c:pt>
                <c:pt idx="40">
                  <c:v>2.055064748447065</c:v>
                </c:pt>
                <c:pt idx="41">
                  <c:v>1.8616531977679822</c:v>
                </c:pt>
                <c:pt idx="42">
                  <c:v>1.7008619391664028</c:v>
                </c:pt>
                <c:pt idx="43">
                  <c:v>1.5610409511352041</c:v>
                </c:pt>
                <c:pt idx="44">
                  <c:v>1.4229061138280976</c:v>
                </c:pt>
                <c:pt idx="45">
                  <c:v>1.3013285744272338</c:v>
                </c:pt>
                <c:pt idx="46">
                  <c:v>1.178778483313967</c:v>
                </c:pt>
                <c:pt idx="47">
                  <c:v>1.0802722643816194</c:v>
                </c:pt>
                <c:pt idx="48">
                  <c:v>0.98826419888042638</c:v>
                </c:pt>
                <c:pt idx="49">
                  <c:v>0.90219244742739801</c:v>
                </c:pt>
                <c:pt idx="50">
                  <c:v>0.82173846158530406</c:v>
                </c:pt>
                <c:pt idx="51">
                  <c:v>0.75442356124788368</c:v>
                </c:pt>
                <c:pt idx="52">
                  <c:v>0.6880334571759944</c:v>
                </c:pt>
                <c:pt idx="53">
                  <c:v>0.62749366002944063</c:v>
                </c:pt>
                <c:pt idx="54">
                  <c:v>0.57620813629175682</c:v>
                </c:pt>
                <c:pt idx="55">
                  <c:v>0.52524655519282282</c:v>
                </c:pt>
                <c:pt idx="56">
                  <c:v>0.47885211685365447</c:v>
                </c:pt>
                <c:pt idx="57">
                  <c:v>0.43729359816816266</c:v>
                </c:pt>
                <c:pt idx="58">
                  <c:v>0.40017679871388823</c:v>
                </c:pt>
                <c:pt idx="59">
                  <c:v>0.36538805587284257</c:v>
                </c:pt>
                <c:pt idx="60">
                  <c:v>0.33370004954008098</c:v>
                </c:pt>
                <c:pt idx="61">
                  <c:v>0.30547566206511012</c:v>
                </c:pt>
                <c:pt idx="62">
                  <c:v>0.27896844146087341</c:v>
                </c:pt>
                <c:pt idx="63">
                  <c:v>0.25477095053440185</c:v>
                </c:pt>
                <c:pt idx="64">
                  <c:v>0.23301171188295458</c:v>
                </c:pt>
                <c:pt idx="65">
                  <c:v>0.21298041634438691</c:v>
                </c:pt>
                <c:pt idx="66">
                  <c:v>0.19448885344853359</c:v>
                </c:pt>
                <c:pt idx="67">
                  <c:v>0.17796604486616965</c:v>
                </c:pt>
                <c:pt idx="68">
                  <c:v>0.16257178130894204</c:v>
                </c:pt>
                <c:pt idx="69">
                  <c:v>0.14864153008046957</c:v>
                </c:pt>
                <c:pt idx="70">
                  <c:v>0.13568518668829579</c:v>
                </c:pt>
                <c:pt idx="71">
                  <c:v>0.12414125242691232</c:v>
                </c:pt>
                <c:pt idx="72">
                  <c:v>0.11349126311676414</c:v>
                </c:pt>
                <c:pt idx="73">
                  <c:v>0.10417112361627608</c:v>
                </c:pt>
                <c:pt idx="74">
                  <c:v>9.5073979747315615E-2</c:v>
                </c:pt>
                <c:pt idx="75">
                  <c:v>8.6774857144917852E-2</c:v>
                </c:pt>
                <c:pt idx="76">
                  <c:v>7.9195689087977639E-2</c:v>
                </c:pt>
                <c:pt idx="77">
                  <c:v>7.2382303634530645E-2</c:v>
                </c:pt>
                <c:pt idx="78">
                  <c:v>6.6260733437500968E-2</c:v>
                </c:pt>
                <c:pt idx="79">
                  <c:v>6.0383412992966991E-2</c:v>
                </c:pt>
                <c:pt idx="80">
                  <c:v>5.5203975360372727E-2</c:v>
                </c:pt>
                <c:pt idx="81">
                  <c:v>5.0585381827341597E-2</c:v>
                </c:pt>
                <c:pt idx="82">
                  <c:v>4.6114096141000524E-2</c:v>
                </c:pt>
                <c:pt idx="83">
                  <c:v>4.2205042561240316E-2</c:v>
                </c:pt>
                <c:pt idx="84">
                  <c:v>3.8620823364996573E-2</c:v>
                </c:pt>
                <c:pt idx="85">
                  <c:v>3.5261252203749087E-2</c:v>
                </c:pt>
                <c:pt idx="86">
                  <c:v>3.2229196110861488E-2</c:v>
                </c:pt>
                <c:pt idx="87">
                  <c:v>2.9458785209030964E-2</c:v>
                </c:pt>
                <c:pt idx="88">
                  <c:v>2.6916415480912385E-2</c:v>
                </c:pt>
                <c:pt idx="89">
                  <c:v>2.4643768079508986E-2</c:v>
                </c:pt>
                <c:pt idx="90">
                  <c:v>2.2552217329259501E-2</c:v>
                </c:pt>
                <c:pt idx="91">
                  <c:v>2.0583474358216624E-2</c:v>
                </c:pt>
                <c:pt idx="92">
                  <c:v>1.8814426605037154E-2</c:v>
                </c:pt>
                <c:pt idx="93">
                  <c:v>1.7184597440327364E-2</c:v>
                </c:pt>
                <c:pt idx="94">
                  <c:v>1.5726327204096609E-2</c:v>
                </c:pt>
                <c:pt idx="95">
                  <c:v>1.4364504077931422E-2</c:v>
                </c:pt>
                <c:pt idx="96">
                  <c:v>1.3134815141561207E-2</c:v>
                </c:pt>
                <c:pt idx="97">
                  <c:v>1.2008008766703352E-2</c:v>
                </c:pt>
                <c:pt idx="98">
                  <c:v>1.0971777120235896E-2</c:v>
                </c:pt>
                <c:pt idx="99">
                  <c:v>1.0025327215738523E-2</c:v>
                </c:pt>
                <c:pt idx="100">
                  <c:v>9.1820937689517969E-3</c:v>
                </c:pt>
                <c:pt idx="101">
                  <c:v>8.4050351394536343E-3</c:v>
                </c:pt>
                <c:pt idx="102">
                  <c:v>7.6411166326971454E-3</c:v>
                </c:pt>
                <c:pt idx="103">
                  <c:v>7.0044770189100353E-3</c:v>
                </c:pt>
                <c:pt idx="104">
                  <c:v>6.3900316311918948E-3</c:v>
                </c:pt>
                <c:pt idx="105">
                  <c:v>5.8428267749056116E-3</c:v>
                </c:pt>
                <c:pt idx="106">
                  <c:v>5.3558098369005797E-3</c:v>
                </c:pt>
                <c:pt idx="107">
                  <c:v>4.8991133468704257E-3</c:v>
                </c:pt>
                <c:pt idx="108">
                  <c:v>4.4771739379361655E-3</c:v>
                </c:pt>
                <c:pt idx="109">
                  <c:v>4.091497796033257E-3</c:v>
                </c:pt>
                <c:pt idx="110">
                  <c:v>3.7283507081051835E-3</c:v>
                </c:pt>
                <c:pt idx="111">
                  <c:v>3.4137228590000179E-3</c:v>
                </c:pt>
                <c:pt idx="112">
                  <c:v>3.1210845125215023E-3</c:v>
                </c:pt>
                <c:pt idx="113">
                  <c:v>2.8521359232825572E-3</c:v>
                </c:pt>
                <c:pt idx="114">
                  <c:v>2.6070445191601066E-3</c:v>
                </c:pt>
                <c:pt idx="115">
                  <c:v>2.3851667622807578E-3</c:v>
                </c:pt>
                <c:pt idx="116">
                  <c:v>2.1805895102995289E-3</c:v>
                </c:pt>
                <c:pt idx="117">
                  <c:v>1.9938163242206272E-3</c:v>
                </c:pt>
                <c:pt idx="118">
                  <c:v>1.8362768745630042E-3</c:v>
                </c:pt>
              </c:numCache>
            </c:numRef>
          </c:xVal>
          <c:yVal>
            <c:numRef>
              <c:f>Table!$J$18:$J$136</c:f>
              <c:numCache>
                <c:formatCode>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8.2942657492430932E-3</c:v>
                </c:pt>
                <c:pt idx="39">
                  <c:v>1.684713188349311E-2</c:v>
                </c:pt>
                <c:pt idx="40">
                  <c:v>2.3551274486780838E-2</c:v>
                </c:pt>
                <c:pt idx="41">
                  <c:v>2.4318489673156925E-2</c:v>
                </c:pt>
                <c:pt idx="42">
                  <c:v>2.7674151160031493E-2</c:v>
                </c:pt>
                <c:pt idx="43">
                  <c:v>5.6380667280466729E-2</c:v>
                </c:pt>
                <c:pt idx="44">
                  <c:v>4.2774606941998819E-2</c:v>
                </c:pt>
                <c:pt idx="45">
                  <c:v>4.1712221227862896E-2</c:v>
                </c:pt>
                <c:pt idx="46">
                  <c:v>3.9762596060680916E-2</c:v>
                </c:pt>
                <c:pt idx="47">
                  <c:v>6.0881426503523198E-2</c:v>
                </c:pt>
                <c:pt idx="48">
                  <c:v>6.2987280172390789E-2</c:v>
                </c:pt>
                <c:pt idx="49">
                  <c:v>5.2718952612091162E-2</c:v>
                </c:pt>
                <c:pt idx="50">
                  <c:v>6.0514628165061542E-2</c:v>
                </c:pt>
                <c:pt idx="51">
                  <c:v>5.937360418713384E-2</c:v>
                </c:pt>
                <c:pt idx="52">
                  <c:v>6.5415210121219772E-2</c:v>
                </c:pt>
                <c:pt idx="53">
                  <c:v>7.3744325051644605E-2</c:v>
                </c:pt>
                <c:pt idx="54">
                  <c:v>8.0413877294742808E-2</c:v>
                </c:pt>
                <c:pt idx="55">
                  <c:v>8.0730545874037302E-2</c:v>
                </c:pt>
                <c:pt idx="56">
                  <c:v>8.2685548193308089E-2</c:v>
                </c:pt>
                <c:pt idx="57">
                  <c:v>8.9103722813743902E-2</c:v>
                </c:pt>
                <c:pt idx="58">
                  <c:v>9.331552129183357E-2</c:v>
                </c:pt>
                <c:pt idx="59">
                  <c:v>9.9969700307138157E-2</c:v>
                </c:pt>
                <c:pt idx="60">
                  <c:v>0.11490092877577492</c:v>
                </c:pt>
                <c:pt idx="61">
                  <c:v>0.13722213153988422</c:v>
                </c:pt>
                <c:pt idx="62">
                  <c:v>0.1480585026021205</c:v>
                </c:pt>
                <c:pt idx="63">
                  <c:v>0.16357781345672354</c:v>
                </c:pt>
                <c:pt idx="64">
                  <c:v>0.17674631811518635</c:v>
                </c:pt>
                <c:pt idx="65">
                  <c:v>0.18546105105275687</c:v>
                </c:pt>
                <c:pt idx="66">
                  <c:v>0.22702986058560581</c:v>
                </c:pt>
                <c:pt idx="67">
                  <c:v>0.25821828753858378</c:v>
                </c:pt>
                <c:pt idx="68">
                  <c:v>0.30109194440043952</c:v>
                </c:pt>
                <c:pt idx="69">
                  <c:v>0.33466560615711438</c:v>
                </c:pt>
                <c:pt idx="70">
                  <c:v>0.36665810550418487</c:v>
                </c:pt>
                <c:pt idx="71">
                  <c:v>0.38671214551298799</c:v>
                </c:pt>
                <c:pt idx="72">
                  <c:v>0.40623277921511197</c:v>
                </c:pt>
                <c:pt idx="73">
                  <c:v>0.41515728274321556</c:v>
                </c:pt>
                <c:pt idx="74">
                  <c:v>0.42038729892357601</c:v>
                </c:pt>
                <c:pt idx="75">
                  <c:v>0.42820032881469861</c:v>
                </c:pt>
                <c:pt idx="76">
                  <c:v>0.43202195020217382</c:v>
                </c:pt>
                <c:pt idx="77">
                  <c:v>0.43289843937257733</c:v>
                </c:pt>
                <c:pt idx="78">
                  <c:v>0.4410841666526541</c:v>
                </c:pt>
                <c:pt idx="79">
                  <c:v>0.44466891090733007</c:v>
                </c:pt>
                <c:pt idx="80">
                  <c:v>0.45170818354862036</c:v>
                </c:pt>
                <c:pt idx="81">
                  <c:v>0.45766980495801163</c:v>
                </c:pt>
                <c:pt idx="82">
                  <c:v>0.47270024328578136</c:v>
                </c:pt>
                <c:pt idx="83">
                  <c:v>0.48152613315672288</c:v>
                </c:pt>
                <c:pt idx="84">
                  <c:v>0.49925989185046388</c:v>
                </c:pt>
                <c:pt idx="85">
                  <c:v>0.51913635864879282</c:v>
                </c:pt>
                <c:pt idx="86">
                  <c:v>0.526069291149727</c:v>
                </c:pt>
                <c:pt idx="87">
                  <c:v>0.552020084839563</c:v>
                </c:pt>
                <c:pt idx="88">
                  <c:v>0.56324623396246576</c:v>
                </c:pt>
                <c:pt idx="89">
                  <c:v>0.55117997375127048</c:v>
                </c:pt>
                <c:pt idx="90">
                  <c:v>0.58343740511415598</c:v>
                </c:pt>
                <c:pt idx="91">
                  <c:v>0.5941379744255344</c:v>
                </c:pt>
                <c:pt idx="92">
                  <c:v>0.60356553323526441</c:v>
                </c:pt>
                <c:pt idx="93">
                  <c:v>0.60465935750083388</c:v>
                </c:pt>
                <c:pt idx="94">
                  <c:v>0.60909213905698689</c:v>
                </c:pt>
                <c:pt idx="95">
                  <c:v>0.60832893680481792</c:v>
                </c:pt>
                <c:pt idx="96">
                  <c:v>0.57702674403116216</c:v>
                </c:pt>
                <c:pt idx="97">
                  <c:v>0.55232448507019982</c:v>
                </c:pt>
                <c:pt idx="98">
                  <c:v>0.52771576478359461</c:v>
                </c:pt>
                <c:pt idx="99">
                  <c:v>0.484377214867734</c:v>
                </c:pt>
                <c:pt idx="100">
                  <c:v>0.44266288523739844</c:v>
                </c:pt>
                <c:pt idx="101">
                  <c:v>0.41767341915026684</c:v>
                </c:pt>
                <c:pt idx="102">
                  <c:v>0.3751994901943953</c:v>
                </c:pt>
                <c:pt idx="103">
                  <c:v>0.34820275069672812</c:v>
                </c:pt>
                <c:pt idx="104">
                  <c:v>0.31150171094549706</c:v>
                </c:pt>
                <c:pt idx="105">
                  <c:v>0.28926741299943626</c:v>
                </c:pt>
                <c:pt idx="106">
                  <c:v>0.25297631507623286</c:v>
                </c:pt>
                <c:pt idx="107">
                  <c:v>0.25842748659080311</c:v>
                </c:pt>
                <c:pt idx="108">
                  <c:v>0.23574311889557573</c:v>
                </c:pt>
                <c:pt idx="109">
                  <c:v>0.2192403885983395</c:v>
                </c:pt>
                <c:pt idx="110">
                  <c:v>0.20656467217828442</c:v>
                </c:pt>
                <c:pt idx="111">
                  <c:v>0.20704666295638263</c:v>
                </c:pt>
                <c:pt idx="112">
                  <c:v>0.11437280849176278</c:v>
                </c:pt>
                <c:pt idx="113">
                  <c:v>0.15370836037776392</c:v>
                </c:pt>
                <c:pt idx="114">
                  <c:v>0.11777285146044161</c:v>
                </c:pt>
                <c:pt idx="115">
                  <c:v>0.1277021873071518</c:v>
                </c:pt>
                <c:pt idx="116">
                  <c:v>0.12318452772976886</c:v>
                </c:pt>
                <c:pt idx="117">
                  <c:v>0.11275220927416157</c:v>
                </c:pt>
                <c:pt idx="118">
                  <c:v>9.2925505577896472E-2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67456"/>
        <c:axId val="116869760"/>
      </c:scatterChart>
      <c:valAx>
        <c:axId val="116867456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10695397441207"/>
              <c:y val="0.94084587941074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16869760"/>
        <c:crosses val="autoZero"/>
        <c:crossBetween val="midCat"/>
      </c:valAx>
      <c:valAx>
        <c:axId val="1168697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 Sw / d LOG Pore Throat Rad.</a:t>
                </a:r>
              </a:p>
            </c:rich>
          </c:tx>
          <c:layout>
            <c:manualLayout>
              <c:xMode val="edge"/>
              <c:yMode val="edge"/>
              <c:x val="2.6667382486280127E-2"/>
              <c:y val="0.307192675084412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16867456"/>
        <c:crossesAt val="1.0000000000000041E-3"/>
        <c:crossBetween val="midCat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9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Pore Size Distribution VS Normalized Permeability</a:t>
            </a:r>
          </a:p>
        </c:rich>
      </c:tx>
      <c:layout>
        <c:manualLayout>
          <c:xMode val="edge"/>
          <c:yMode val="edge"/>
          <c:x val="0.2255588553160959"/>
          <c:y val="4.4207902105882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322"/>
        </c:manualLayout>
      </c:layout>
      <c:scatterChart>
        <c:scatterStyle val="smooth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3.5007653120220681</c:v>
                </c:pt>
                <c:pt idx="35">
                  <c:v>3.2336332561110801</c:v>
                </c:pt>
                <c:pt idx="36">
                  <c:v>2.9577760938913253</c:v>
                </c:pt>
                <c:pt idx="37">
                  <c:v>2.7153724868444087</c:v>
                </c:pt>
                <c:pt idx="38">
                  <c:v>2.4459161703397956</c:v>
                </c:pt>
                <c:pt idx="39">
                  <c:v>2.2357115914630081</c:v>
                </c:pt>
                <c:pt idx="40">
                  <c:v>2.055064748447065</c:v>
                </c:pt>
                <c:pt idx="41">
                  <c:v>1.8616531977679822</c:v>
                </c:pt>
                <c:pt idx="42">
                  <c:v>1.7008619391664028</c:v>
                </c:pt>
                <c:pt idx="43">
                  <c:v>1.5610409511352041</c:v>
                </c:pt>
                <c:pt idx="44">
                  <c:v>1.4229061138280976</c:v>
                </c:pt>
                <c:pt idx="45">
                  <c:v>1.3013285744272338</c:v>
                </c:pt>
                <c:pt idx="46">
                  <c:v>1.178778483313967</c:v>
                </c:pt>
                <c:pt idx="47">
                  <c:v>1.0802722643816194</c:v>
                </c:pt>
                <c:pt idx="48">
                  <c:v>0.98826419888042638</c:v>
                </c:pt>
                <c:pt idx="49">
                  <c:v>0.90219244742739801</c:v>
                </c:pt>
                <c:pt idx="50">
                  <c:v>0.82173846158530406</c:v>
                </c:pt>
                <c:pt idx="51">
                  <c:v>0.75442356124788368</c:v>
                </c:pt>
                <c:pt idx="52">
                  <c:v>0.6880334571759944</c:v>
                </c:pt>
                <c:pt idx="53">
                  <c:v>0.62749366002944063</c:v>
                </c:pt>
                <c:pt idx="54">
                  <c:v>0.57620813629175682</c:v>
                </c:pt>
                <c:pt idx="55">
                  <c:v>0.52524655519282282</c:v>
                </c:pt>
                <c:pt idx="56">
                  <c:v>0.47885211685365447</c:v>
                </c:pt>
                <c:pt idx="57">
                  <c:v>0.43729359816816266</c:v>
                </c:pt>
                <c:pt idx="58">
                  <c:v>0.40017679871388823</c:v>
                </c:pt>
                <c:pt idx="59">
                  <c:v>0.36538805587284257</c:v>
                </c:pt>
                <c:pt idx="60">
                  <c:v>0.33370004954008098</c:v>
                </c:pt>
                <c:pt idx="61">
                  <c:v>0.30547566206511012</c:v>
                </c:pt>
                <c:pt idx="62">
                  <c:v>0.27896844146087341</c:v>
                </c:pt>
                <c:pt idx="63">
                  <c:v>0.25477095053440185</c:v>
                </c:pt>
                <c:pt idx="64">
                  <c:v>0.23301171188295458</c:v>
                </c:pt>
                <c:pt idx="65">
                  <c:v>0.21298041634438691</c:v>
                </c:pt>
                <c:pt idx="66">
                  <c:v>0.19448885344853359</c:v>
                </c:pt>
                <c:pt idx="67">
                  <c:v>0.17796604486616965</c:v>
                </c:pt>
                <c:pt idx="68">
                  <c:v>0.16257178130894204</c:v>
                </c:pt>
                <c:pt idx="69">
                  <c:v>0.14864153008046957</c:v>
                </c:pt>
                <c:pt idx="70">
                  <c:v>0.13568518668829579</c:v>
                </c:pt>
                <c:pt idx="71">
                  <c:v>0.12414125242691232</c:v>
                </c:pt>
                <c:pt idx="72">
                  <c:v>0.11349126311676414</c:v>
                </c:pt>
                <c:pt idx="73">
                  <c:v>0.10417112361627608</c:v>
                </c:pt>
                <c:pt idx="74">
                  <c:v>9.5073979747315615E-2</c:v>
                </c:pt>
                <c:pt idx="75">
                  <c:v>8.6774857144917852E-2</c:v>
                </c:pt>
                <c:pt idx="76">
                  <c:v>7.9195689087977639E-2</c:v>
                </c:pt>
                <c:pt idx="77">
                  <c:v>7.2382303634530645E-2</c:v>
                </c:pt>
                <c:pt idx="78">
                  <c:v>6.6260733437500968E-2</c:v>
                </c:pt>
                <c:pt idx="79">
                  <c:v>6.0383412992966991E-2</c:v>
                </c:pt>
                <c:pt idx="80">
                  <c:v>5.5203975360372727E-2</c:v>
                </c:pt>
                <c:pt idx="81">
                  <c:v>5.0585381827341597E-2</c:v>
                </c:pt>
                <c:pt idx="82">
                  <c:v>4.6114096141000524E-2</c:v>
                </c:pt>
                <c:pt idx="83">
                  <c:v>4.2205042561240316E-2</c:v>
                </c:pt>
                <c:pt idx="84">
                  <c:v>3.8620823364996573E-2</c:v>
                </c:pt>
                <c:pt idx="85">
                  <c:v>3.5261252203749087E-2</c:v>
                </c:pt>
                <c:pt idx="86">
                  <c:v>3.2229196110861488E-2</c:v>
                </c:pt>
                <c:pt idx="87">
                  <c:v>2.9458785209030964E-2</c:v>
                </c:pt>
                <c:pt idx="88">
                  <c:v>2.6916415480912385E-2</c:v>
                </c:pt>
                <c:pt idx="89">
                  <c:v>2.4643768079508986E-2</c:v>
                </c:pt>
                <c:pt idx="90">
                  <c:v>2.2552217329259501E-2</c:v>
                </c:pt>
                <c:pt idx="91">
                  <c:v>2.0583474358216624E-2</c:v>
                </c:pt>
                <c:pt idx="92">
                  <c:v>1.8814426605037154E-2</c:v>
                </c:pt>
                <c:pt idx="93">
                  <c:v>1.7184597440327364E-2</c:v>
                </c:pt>
                <c:pt idx="94">
                  <c:v>1.5726327204096609E-2</c:v>
                </c:pt>
                <c:pt idx="95">
                  <c:v>1.4364504077931422E-2</c:v>
                </c:pt>
                <c:pt idx="96">
                  <c:v>1.3134815141561207E-2</c:v>
                </c:pt>
                <c:pt idx="97">
                  <c:v>1.2008008766703352E-2</c:v>
                </c:pt>
                <c:pt idx="98">
                  <c:v>1.0971777120235896E-2</c:v>
                </c:pt>
                <c:pt idx="99">
                  <c:v>1.0025327215738523E-2</c:v>
                </c:pt>
                <c:pt idx="100">
                  <c:v>9.1820937689517969E-3</c:v>
                </c:pt>
                <c:pt idx="101">
                  <c:v>8.4050351394536343E-3</c:v>
                </c:pt>
                <c:pt idx="102">
                  <c:v>7.6411166326971454E-3</c:v>
                </c:pt>
                <c:pt idx="103">
                  <c:v>7.0044770189100353E-3</c:v>
                </c:pt>
                <c:pt idx="104">
                  <c:v>6.3900316311918948E-3</c:v>
                </c:pt>
                <c:pt idx="105">
                  <c:v>5.8428267749056116E-3</c:v>
                </c:pt>
                <c:pt idx="106">
                  <c:v>5.3558098369005797E-3</c:v>
                </c:pt>
                <c:pt idx="107">
                  <c:v>4.8991133468704257E-3</c:v>
                </c:pt>
                <c:pt idx="108">
                  <c:v>4.4771739379361655E-3</c:v>
                </c:pt>
                <c:pt idx="109">
                  <c:v>4.091497796033257E-3</c:v>
                </c:pt>
                <c:pt idx="110">
                  <c:v>3.7283507081051835E-3</c:v>
                </c:pt>
                <c:pt idx="111">
                  <c:v>3.4137228590000179E-3</c:v>
                </c:pt>
                <c:pt idx="112">
                  <c:v>3.1210845125215023E-3</c:v>
                </c:pt>
                <c:pt idx="113">
                  <c:v>2.8521359232825572E-3</c:v>
                </c:pt>
                <c:pt idx="114">
                  <c:v>2.6070445191601066E-3</c:v>
                </c:pt>
                <c:pt idx="115">
                  <c:v>2.3851667622807578E-3</c:v>
                </c:pt>
                <c:pt idx="116">
                  <c:v>2.1805895102995289E-3</c:v>
                </c:pt>
                <c:pt idx="117">
                  <c:v>1.9938163242206272E-3</c:v>
                </c:pt>
                <c:pt idx="118">
                  <c:v>1.8362768745630042E-3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1.5731909388974851E-2</c:v>
                </c:pt>
                <c:pt idx="39">
                  <c:v>2.7475246853482505E-2</c:v>
                </c:pt>
                <c:pt idx="40">
                  <c:v>3.6011726387898249E-2</c:v>
                </c:pt>
                <c:pt idx="41">
                  <c:v>4.3624285067296452E-2</c:v>
                </c:pt>
                <c:pt idx="42">
                  <c:v>4.5368395432024089E-2</c:v>
                </c:pt>
                <c:pt idx="43">
                  <c:v>8.7776040635567917E-2</c:v>
                </c:pt>
                <c:pt idx="44">
                  <c:v>7.1926162265655125E-2</c:v>
                </c:pt>
                <c:pt idx="45">
                  <c:v>6.76143621132448E-2</c:v>
                </c:pt>
                <c:pt idx="46">
                  <c:v>7.1375640354611997E-2</c:v>
                </c:pt>
                <c:pt idx="47">
                  <c:v>9.6422014367808118E-2</c:v>
                </c:pt>
                <c:pt idx="48">
                  <c:v>0.10176078873789461</c:v>
                </c:pt>
                <c:pt idx="49">
                  <c:v>8.7184500774255935E-2</c:v>
                </c:pt>
                <c:pt idx="50">
                  <c:v>0.10258453765651226</c:v>
                </c:pt>
                <c:pt idx="51">
                  <c:v>9.2097163049403477E-2</c:v>
                </c:pt>
                <c:pt idx="52">
                  <c:v>0.10936148272093393</c:v>
                </c:pt>
                <c:pt idx="53">
                  <c:v>0.12326927979259163</c:v>
                </c:pt>
                <c:pt idx="54">
                  <c:v>0.1244365964186241</c:v>
                </c:pt>
                <c:pt idx="55">
                  <c:v>0.13567585378354977</c:v>
                </c:pt>
                <c:pt idx="56">
                  <c:v>0.13877355650714185</c:v>
                </c:pt>
                <c:pt idx="57">
                  <c:v>0.14681409173376417</c:v>
                </c:pt>
                <c:pt idx="58">
                  <c:v>0.15021654765811224</c:v>
                </c:pt>
                <c:pt idx="59">
                  <c:v>0.16500707813885634</c:v>
                </c:pt>
                <c:pt idx="60">
                  <c:v>0.18917444764753549</c:v>
                </c:pt>
                <c:pt idx="61">
                  <c:v>0.22008435460119624</c:v>
                </c:pt>
                <c:pt idx="62">
                  <c:v>0.24391069883739483</c:v>
                </c:pt>
                <c:pt idx="63">
                  <c:v>0.26936521840533068</c:v>
                </c:pt>
                <c:pt idx="64">
                  <c:v>0.28637444710514953</c:v>
                </c:pt>
                <c:pt idx="65">
                  <c:v>0.30255551999913166</c:v>
                </c:pt>
                <c:pt idx="66">
                  <c:v>0.37422981171065878</c:v>
                </c:pt>
                <c:pt idx="67">
                  <c:v>0.41606439208007778</c:v>
                </c:pt>
                <c:pt idx="68">
                  <c:v>0.49438698164836498</c:v>
                </c:pt>
                <c:pt idx="69">
                  <c:v>0.54410209333922754</c:v>
                </c:pt>
                <c:pt idx="70">
                  <c:v>0.60688328664292668</c:v>
                </c:pt>
                <c:pt idx="71">
                  <c:v>0.62405455319587411</c:v>
                </c:pt>
                <c:pt idx="72">
                  <c:v>0.66128325843884883</c:v>
                </c:pt>
                <c:pt idx="73">
                  <c:v>0.64564762258604369</c:v>
                </c:pt>
                <c:pt idx="74">
                  <c:v>0.69718379567229982</c:v>
                </c:pt>
                <c:pt idx="75">
                  <c:v>0.70982071426827897</c:v>
                </c:pt>
                <c:pt idx="76">
                  <c:v>0.71659986277631216</c:v>
                </c:pt>
                <c:pt idx="77">
                  <c:v>0.70677928410455992</c:v>
                </c:pt>
                <c:pt idx="78">
                  <c:v>0.7073704849745488</c:v>
                </c:pt>
                <c:pt idx="79">
                  <c:v>0.74958575260142002</c:v>
                </c:pt>
                <c:pt idx="80">
                  <c:v>0.73518946903110627</c:v>
                </c:pt>
                <c:pt idx="81">
                  <c:v>0.72572889914601191</c:v>
                </c:pt>
                <c:pt idx="82">
                  <c:v>0.79392988574636281</c:v>
                </c:pt>
                <c:pt idx="83">
                  <c:v>0.77410296115701771</c:v>
                </c:pt>
                <c:pt idx="84">
                  <c:v>0.80414437233722047</c:v>
                </c:pt>
                <c:pt idx="85">
                  <c:v>0.85744058838046111</c:v>
                </c:pt>
                <c:pt idx="86">
                  <c:v>0.85843722287459134</c:v>
                </c:pt>
                <c:pt idx="87">
                  <c:v>0.90046943518621481</c:v>
                </c:pt>
                <c:pt idx="88">
                  <c:v>0.92261777236596898</c:v>
                </c:pt>
                <c:pt idx="89">
                  <c:v>0.88241068934563582</c:v>
                </c:pt>
                <c:pt idx="90">
                  <c:v>0.9391185140789895</c:v>
                </c:pt>
                <c:pt idx="91">
                  <c:v>0.98496234484366907</c:v>
                </c:pt>
                <c:pt idx="92">
                  <c:v>0.98437656783487604</c:v>
                </c:pt>
                <c:pt idx="93">
                  <c:v>0.99434562470676935</c:v>
                </c:pt>
                <c:pt idx="94">
                  <c:v>0.98026528105092647</c:v>
                </c:pt>
                <c:pt idx="95">
                  <c:v>1</c:v>
                </c:pt>
                <c:pt idx="96">
                  <c:v>0.93721067090450805</c:v>
                </c:pt>
                <c:pt idx="97">
                  <c:v>0.89908092672092421</c:v>
                </c:pt>
                <c:pt idx="98">
                  <c:v>0.86433838385207462</c:v>
                </c:pt>
                <c:pt idx="99">
                  <c:v>0.79303901654549558</c:v>
                </c:pt>
                <c:pt idx="100">
                  <c:v>0.70584502401413807</c:v>
                </c:pt>
                <c:pt idx="101">
                  <c:v>0.67028076617463705</c:v>
                </c:pt>
                <c:pt idx="102">
                  <c:v>0.64885109060288493</c:v>
                </c:pt>
                <c:pt idx="103">
                  <c:v>0.54975714661510633</c:v>
                </c:pt>
                <c:pt idx="104">
                  <c:v>0.51903910875112724</c:v>
                </c:pt>
                <c:pt idx="105">
                  <c:v>0.46999113198695186</c:v>
                </c:pt>
                <c:pt idx="106">
                  <c:v>0.39958670177712807</c:v>
                </c:pt>
                <c:pt idx="107">
                  <c:v>0.41802240597058288</c:v>
                </c:pt>
                <c:pt idx="108">
                  <c:v>0.38532737070193218</c:v>
                </c:pt>
                <c:pt idx="109">
                  <c:v>0.3584277311175017</c:v>
                </c:pt>
                <c:pt idx="110">
                  <c:v>0.34844240266202875</c:v>
                </c:pt>
                <c:pt idx="111">
                  <c:v>0.33128401777941829</c:v>
                </c:pt>
                <c:pt idx="112">
                  <c:v>0.18603301504307512</c:v>
                </c:pt>
                <c:pt idx="113">
                  <c:v>0.25137969469085547</c:v>
                </c:pt>
                <c:pt idx="114">
                  <c:v>0.19205078903621092</c:v>
                </c:pt>
                <c:pt idx="115">
                  <c:v>0.20615011620622395</c:v>
                </c:pt>
                <c:pt idx="116">
                  <c:v>0.20047946932942298</c:v>
                </c:pt>
                <c:pt idx="117">
                  <c:v>0.18323701459831926</c:v>
                </c:pt>
                <c:pt idx="118">
                  <c:v>0.13881559143138242</c:v>
                </c:pt>
              </c:numCache>
            </c:numRef>
          </c:yVal>
          <c:smooth val="1"/>
        </c:ser>
        <c:ser>
          <c:idx val="1"/>
          <c:order val="1"/>
          <c:tx>
            <c:v>Normalized Permeability</c:v>
          </c:tx>
          <c:marker>
            <c:symbol val="circle"/>
            <c:size val="5"/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3.5007653120220681</c:v>
                </c:pt>
                <c:pt idx="35">
                  <c:v>3.2336332561110801</c:v>
                </c:pt>
                <c:pt idx="36">
                  <c:v>2.9577760938913253</c:v>
                </c:pt>
                <c:pt idx="37">
                  <c:v>2.7153724868444087</c:v>
                </c:pt>
                <c:pt idx="38">
                  <c:v>2.4459161703397956</c:v>
                </c:pt>
                <c:pt idx="39">
                  <c:v>2.2357115914630081</c:v>
                </c:pt>
                <c:pt idx="40">
                  <c:v>2.055064748447065</c:v>
                </c:pt>
                <c:pt idx="41">
                  <c:v>1.8616531977679822</c:v>
                </c:pt>
                <c:pt idx="42">
                  <c:v>1.7008619391664028</c:v>
                </c:pt>
                <c:pt idx="43">
                  <c:v>1.5610409511352041</c:v>
                </c:pt>
                <c:pt idx="44">
                  <c:v>1.4229061138280976</c:v>
                </c:pt>
                <c:pt idx="45">
                  <c:v>1.3013285744272338</c:v>
                </c:pt>
                <c:pt idx="46">
                  <c:v>1.178778483313967</c:v>
                </c:pt>
                <c:pt idx="47">
                  <c:v>1.0802722643816194</c:v>
                </c:pt>
                <c:pt idx="48">
                  <c:v>0.98826419888042638</c:v>
                </c:pt>
                <c:pt idx="49">
                  <c:v>0.90219244742739801</c:v>
                </c:pt>
                <c:pt idx="50">
                  <c:v>0.82173846158530406</c:v>
                </c:pt>
                <c:pt idx="51">
                  <c:v>0.75442356124788368</c:v>
                </c:pt>
                <c:pt idx="52">
                  <c:v>0.6880334571759944</c:v>
                </c:pt>
                <c:pt idx="53">
                  <c:v>0.62749366002944063</c:v>
                </c:pt>
                <c:pt idx="54">
                  <c:v>0.57620813629175682</c:v>
                </c:pt>
                <c:pt idx="55">
                  <c:v>0.52524655519282282</c:v>
                </c:pt>
                <c:pt idx="56">
                  <c:v>0.47885211685365447</c:v>
                </c:pt>
                <c:pt idx="57">
                  <c:v>0.43729359816816266</c:v>
                </c:pt>
                <c:pt idx="58">
                  <c:v>0.40017679871388823</c:v>
                </c:pt>
                <c:pt idx="59">
                  <c:v>0.36538805587284257</c:v>
                </c:pt>
                <c:pt idx="60">
                  <c:v>0.33370004954008098</c:v>
                </c:pt>
                <c:pt idx="61">
                  <c:v>0.30547566206511012</c:v>
                </c:pt>
                <c:pt idx="62">
                  <c:v>0.27896844146087341</c:v>
                </c:pt>
                <c:pt idx="63">
                  <c:v>0.25477095053440185</c:v>
                </c:pt>
                <c:pt idx="64">
                  <c:v>0.23301171188295458</c:v>
                </c:pt>
                <c:pt idx="65">
                  <c:v>0.21298041634438691</c:v>
                </c:pt>
                <c:pt idx="66">
                  <c:v>0.19448885344853359</c:v>
                </c:pt>
                <c:pt idx="67">
                  <c:v>0.17796604486616965</c:v>
                </c:pt>
                <c:pt idx="68">
                  <c:v>0.16257178130894204</c:v>
                </c:pt>
                <c:pt idx="69">
                  <c:v>0.14864153008046957</c:v>
                </c:pt>
                <c:pt idx="70">
                  <c:v>0.13568518668829579</c:v>
                </c:pt>
                <c:pt idx="71">
                  <c:v>0.12414125242691232</c:v>
                </c:pt>
                <c:pt idx="72">
                  <c:v>0.11349126311676414</c:v>
                </c:pt>
                <c:pt idx="73">
                  <c:v>0.10417112361627608</c:v>
                </c:pt>
                <c:pt idx="74">
                  <c:v>9.5073979747315615E-2</c:v>
                </c:pt>
                <c:pt idx="75">
                  <c:v>8.6774857144917852E-2</c:v>
                </c:pt>
                <c:pt idx="76">
                  <c:v>7.9195689087977639E-2</c:v>
                </c:pt>
                <c:pt idx="77">
                  <c:v>7.2382303634530645E-2</c:v>
                </c:pt>
                <c:pt idx="78">
                  <c:v>6.6260733437500968E-2</c:v>
                </c:pt>
                <c:pt idx="79">
                  <c:v>6.0383412992966991E-2</c:v>
                </c:pt>
                <c:pt idx="80">
                  <c:v>5.5203975360372727E-2</c:v>
                </c:pt>
                <c:pt idx="81">
                  <c:v>5.0585381827341597E-2</c:v>
                </c:pt>
                <c:pt idx="82">
                  <c:v>4.6114096141000524E-2</c:v>
                </c:pt>
                <c:pt idx="83">
                  <c:v>4.2205042561240316E-2</c:v>
                </c:pt>
                <c:pt idx="84">
                  <c:v>3.8620823364996573E-2</c:v>
                </c:pt>
                <c:pt idx="85">
                  <c:v>3.5261252203749087E-2</c:v>
                </c:pt>
                <c:pt idx="86">
                  <c:v>3.2229196110861488E-2</c:v>
                </c:pt>
                <c:pt idx="87">
                  <c:v>2.9458785209030964E-2</c:v>
                </c:pt>
                <c:pt idx="88">
                  <c:v>2.6916415480912385E-2</c:v>
                </c:pt>
                <c:pt idx="89">
                  <c:v>2.4643768079508986E-2</c:v>
                </c:pt>
                <c:pt idx="90">
                  <c:v>2.2552217329259501E-2</c:v>
                </c:pt>
                <c:pt idx="91">
                  <c:v>2.0583474358216624E-2</c:v>
                </c:pt>
                <c:pt idx="92">
                  <c:v>1.8814426605037154E-2</c:v>
                </c:pt>
                <c:pt idx="93">
                  <c:v>1.7184597440327364E-2</c:v>
                </c:pt>
                <c:pt idx="94">
                  <c:v>1.5726327204096609E-2</c:v>
                </c:pt>
                <c:pt idx="95">
                  <c:v>1.4364504077931422E-2</c:v>
                </c:pt>
                <c:pt idx="96">
                  <c:v>1.3134815141561207E-2</c:v>
                </c:pt>
                <c:pt idx="97">
                  <c:v>1.2008008766703352E-2</c:v>
                </c:pt>
                <c:pt idx="98">
                  <c:v>1.0971777120235896E-2</c:v>
                </c:pt>
                <c:pt idx="99">
                  <c:v>1.0025327215738523E-2</c:v>
                </c:pt>
                <c:pt idx="100">
                  <c:v>9.1820937689517969E-3</c:v>
                </c:pt>
                <c:pt idx="101">
                  <c:v>8.4050351394536343E-3</c:v>
                </c:pt>
                <c:pt idx="102">
                  <c:v>7.6411166326971454E-3</c:v>
                </c:pt>
                <c:pt idx="103">
                  <c:v>7.0044770189100353E-3</c:v>
                </c:pt>
                <c:pt idx="104">
                  <c:v>6.3900316311918948E-3</c:v>
                </c:pt>
                <c:pt idx="105">
                  <c:v>5.8428267749056116E-3</c:v>
                </c:pt>
                <c:pt idx="106">
                  <c:v>5.3558098369005797E-3</c:v>
                </c:pt>
                <c:pt idx="107">
                  <c:v>4.8991133468704257E-3</c:v>
                </c:pt>
                <c:pt idx="108">
                  <c:v>4.4771739379361655E-3</c:v>
                </c:pt>
                <c:pt idx="109">
                  <c:v>4.091497796033257E-3</c:v>
                </c:pt>
                <c:pt idx="110">
                  <c:v>3.7283507081051835E-3</c:v>
                </c:pt>
                <c:pt idx="111">
                  <c:v>3.4137228590000179E-3</c:v>
                </c:pt>
                <c:pt idx="112">
                  <c:v>3.1210845125215023E-3</c:v>
                </c:pt>
                <c:pt idx="113">
                  <c:v>2.8521359232825572E-3</c:v>
                </c:pt>
                <c:pt idx="114">
                  <c:v>2.6070445191601066E-3</c:v>
                </c:pt>
                <c:pt idx="115">
                  <c:v>2.3851667622807578E-3</c:v>
                </c:pt>
                <c:pt idx="116">
                  <c:v>2.1805895102995289E-3</c:v>
                </c:pt>
                <c:pt idx="117">
                  <c:v>1.9938163242206272E-3</c:v>
                </c:pt>
                <c:pt idx="118">
                  <c:v>1.8362768745630042E-3</c:v>
                </c:pt>
              </c:numCache>
            </c:numRef>
          </c:xVal>
          <c:yVal>
            <c:numRef>
              <c:f>Table!$T$18:$T$136</c:f>
              <c:numCache>
                <c:formatCode>????0.000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0.95653962166181739</c:v>
                </c:pt>
                <c:pt idx="39">
                  <c:v>0.89312314785978775</c:v>
                </c:pt>
                <c:pt idx="40">
                  <c:v>0.82289295016686981</c:v>
                </c:pt>
                <c:pt idx="41">
                  <c:v>0.75307697414290253</c:v>
                </c:pt>
                <c:pt idx="42">
                  <c:v>0.69247029679553562</c:v>
                </c:pt>
                <c:pt idx="43">
                  <c:v>0.5936983737993371</c:v>
                </c:pt>
                <c:pt idx="44">
                  <c:v>0.52645208689905065</c:v>
                </c:pt>
                <c:pt idx="45">
                  <c:v>0.47357812944960942</c:v>
                </c:pt>
                <c:pt idx="46">
                  <c:v>0.42778046326108488</c:v>
                </c:pt>
                <c:pt idx="47">
                  <c:v>0.37582017140882684</c:v>
                </c:pt>
                <c:pt idx="48">
                  <c:v>0.32992621276823286</c:v>
                </c:pt>
                <c:pt idx="49">
                  <c:v>0.2971569561602927</c:v>
                </c:pt>
                <c:pt idx="50">
                  <c:v>0.26516962072146033</c:v>
                </c:pt>
                <c:pt idx="51">
                  <c:v>0.24096458828765355</c:v>
                </c:pt>
                <c:pt idx="52">
                  <c:v>0.21705828448665043</c:v>
                </c:pt>
                <c:pt idx="53">
                  <c:v>0.19464515640725022</c:v>
                </c:pt>
                <c:pt idx="54">
                  <c:v>0.17556702541044145</c:v>
                </c:pt>
                <c:pt idx="55">
                  <c:v>0.15828248172335102</c:v>
                </c:pt>
                <c:pt idx="56">
                  <c:v>0.14358853463240717</c:v>
                </c:pt>
                <c:pt idx="57">
                  <c:v>0.13062441853857831</c:v>
                </c:pt>
                <c:pt idx="58">
                  <c:v>0.11951604391023296</c:v>
                </c:pt>
                <c:pt idx="59">
                  <c:v>0.10934325114767374</c:v>
                </c:pt>
                <c:pt idx="60">
                  <c:v>9.9615690509825661E-2</c:v>
                </c:pt>
                <c:pt idx="61">
                  <c:v>9.0132131960547146E-2</c:v>
                </c:pt>
                <c:pt idx="62">
                  <c:v>8.1366768427970526E-2</c:v>
                </c:pt>
                <c:pt idx="63">
                  <c:v>7.3293112046080244E-2</c:v>
                </c:pt>
                <c:pt idx="64">
                  <c:v>6.6113207100510496E-2</c:v>
                </c:pt>
                <c:pt idx="65">
                  <c:v>5.9775774492651479E-2</c:v>
                </c:pt>
                <c:pt idx="66">
                  <c:v>5.3239101742849293E-2</c:v>
                </c:pt>
                <c:pt idx="67">
                  <c:v>4.7154056989757942E-2</c:v>
                </c:pt>
                <c:pt idx="68">
                  <c:v>4.1120321258221515E-2</c:v>
                </c:pt>
                <c:pt idx="69">
                  <c:v>3.5569085640027809E-2</c:v>
                </c:pt>
                <c:pt idx="70">
                  <c:v>3.0409688242687971E-2</c:v>
                </c:pt>
                <c:pt idx="71">
                  <c:v>2.5968657994694166E-2</c:v>
                </c:pt>
                <c:pt idx="72">
                  <c:v>2.2035500682946796E-2</c:v>
                </c:pt>
                <c:pt idx="73">
                  <c:v>1.8800166224728132E-2</c:v>
                </c:pt>
                <c:pt idx="74">
                  <c:v>1.5890122184633704E-2</c:v>
                </c:pt>
                <c:pt idx="75">
                  <c:v>1.3422007059020635E-2</c:v>
                </c:pt>
                <c:pt idx="76">
                  <c:v>1.1346573979469476E-2</c:v>
                </c:pt>
                <c:pt idx="77">
                  <c:v>9.6366470846120933E-3</c:v>
                </c:pt>
                <c:pt idx="78">
                  <c:v>8.2025176738029781E-3</c:v>
                </c:pt>
                <c:pt idx="79">
                  <c:v>6.9404415046743217E-3</c:v>
                </c:pt>
                <c:pt idx="80">
                  <c:v>5.905849985383238E-3</c:v>
                </c:pt>
                <c:pt idx="81">
                  <c:v>5.0483119099092866E-3</c:v>
                </c:pt>
                <c:pt idx="82">
                  <c:v>4.2686999705041639E-3</c:v>
                </c:pt>
                <c:pt idx="83">
                  <c:v>3.6319684584833478E-3</c:v>
                </c:pt>
                <c:pt idx="84">
                  <c:v>3.0781007910433145E-3</c:v>
                </c:pt>
                <c:pt idx="85">
                  <c:v>2.5858023850979794E-3</c:v>
                </c:pt>
                <c:pt idx="86">
                  <c:v>2.1740497218100119E-3</c:v>
                </c:pt>
                <c:pt idx="87">
                  <c:v>1.8131990038653401E-3</c:v>
                </c:pt>
                <c:pt idx="88">
                  <c:v>1.5045355632370416E-3</c:v>
                </c:pt>
                <c:pt idx="89">
                  <c:v>1.2570704875662919E-3</c:v>
                </c:pt>
                <c:pt idx="90">
                  <c:v>1.0365099414522128E-3</c:v>
                </c:pt>
                <c:pt idx="91">
                  <c:v>8.438080741465237E-4</c:v>
                </c:pt>
                <c:pt idx="92">
                  <c:v>6.8290209911914257E-4</c:v>
                </c:pt>
                <c:pt idx="93">
                  <c:v>5.4730667840297009E-4</c:v>
                </c:pt>
                <c:pt idx="94">
                  <c:v>4.3535588757825927E-4</c:v>
                </c:pt>
                <c:pt idx="95">
                  <c:v>3.4007403255364999E-4</c:v>
                </c:pt>
                <c:pt idx="96">
                  <c:v>2.6540954573184283E-4</c:v>
                </c:pt>
                <c:pt idx="97">
                  <c:v>2.0554499783431712E-4</c:v>
                </c:pt>
                <c:pt idx="98">
                  <c:v>1.5749795278452439E-4</c:v>
                </c:pt>
                <c:pt idx="99">
                  <c:v>1.2069178536089353E-4</c:v>
                </c:pt>
                <c:pt idx="100">
                  <c:v>9.3211468606413383E-5</c:v>
                </c:pt>
                <c:pt idx="101">
                  <c:v>7.1345699682257013E-5</c:v>
                </c:pt>
                <c:pt idx="102">
                  <c:v>5.3851759940104493E-5</c:v>
                </c:pt>
                <c:pt idx="103">
                  <c:v>4.1396544526950407E-5</c:v>
                </c:pt>
                <c:pt idx="104">
                  <c:v>3.1609872638616032E-5</c:v>
                </c:pt>
                <c:pt idx="105">
                  <c:v>2.420078699516548E-5</c:v>
                </c:pt>
                <c:pt idx="106">
                  <c:v>1.8907928862499368E-5</c:v>
                </c:pt>
                <c:pt idx="107">
                  <c:v>1.4274916432355234E-5</c:v>
                </c:pt>
                <c:pt idx="108">
                  <c:v>1.0708215272714483E-5</c:v>
                </c:pt>
                <c:pt idx="109">
                  <c:v>7.9374790900033076E-6</c:v>
                </c:pt>
                <c:pt idx="110">
                  <c:v>5.7008527002411213E-6</c:v>
                </c:pt>
                <c:pt idx="111">
                  <c:v>3.9181212136973897E-6</c:v>
                </c:pt>
                <c:pt idx="112">
                  <c:v>3.0813051432598826E-6</c:v>
                </c:pt>
                <c:pt idx="113">
                  <c:v>2.1370278169285939E-6</c:v>
                </c:pt>
                <c:pt idx="114">
                  <c:v>1.5342712917920664E-6</c:v>
                </c:pt>
                <c:pt idx="115">
                  <c:v>9.9270701237053061E-7</c:v>
                </c:pt>
                <c:pt idx="116">
                  <c:v>5.525104251891122E-7</c:v>
                </c:pt>
                <c:pt idx="117">
                  <c:v>2.1614416079174248E-7</c:v>
                </c:pt>
                <c:pt idx="1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03296"/>
        <c:axId val="116905472"/>
      </c:scatterChart>
      <c:valAx>
        <c:axId val="116903296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03231262758834"/>
              <c:y val="0.92577460224880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16905472"/>
        <c:crosses val="autoZero"/>
        <c:crossBetween val="midCat"/>
      </c:valAx>
      <c:valAx>
        <c:axId val="11690547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Distribution Function</a:t>
                </a:r>
              </a:p>
            </c:rich>
          </c:tx>
          <c:layout>
            <c:manualLayout>
              <c:xMode val="edge"/>
              <c:yMode val="edge"/>
              <c:x val="1.753793951647354E-2"/>
              <c:y val="0.41480627709551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16903296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4442835065922432"/>
          <c:y val="0.54801284820969853"/>
          <c:w val="0.27416574975071345"/>
          <c:h val="0.20424665897106842"/>
        </c:manualLayout>
      </c:layout>
      <c:overlay val="0"/>
      <c:spPr>
        <a:solidFill>
          <a:srgbClr val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chemeClr val="lt2"/>
    </a:solidFill>
    <a:ln w="3175">
      <a:solidFill>
        <a:sysClr val="windowText" lastClr="000000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66" r="0.75000000000000866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/>
              <a:t>Incremental Intrusion %PV vs Pore Aperture Diameter</a:t>
            </a:r>
          </a:p>
        </c:rich>
      </c:tx>
      <c:layout>
        <c:manualLayout>
          <c:xMode val="edge"/>
          <c:yMode val="edge"/>
          <c:x val="0.1723981077147016"/>
          <c:y val="4.43625443625443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9498670579271"/>
          <c:y val="0.15326975675683863"/>
          <c:w val="0.82827901825522265"/>
          <c:h val="0.72458777553660758"/>
        </c:manualLayout>
      </c:layout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dk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60000"/>
                  <a:lumOff val="40000"/>
                </a:schemeClr>
              </a:solidFill>
              <a:ln>
                <a:solidFill>
                  <a:schemeClr val="dk2">
                    <a:lumMod val="50000"/>
                  </a:schemeClr>
                </a:solidFill>
              </a:ln>
            </c:spPr>
          </c:marker>
          <c:xVal>
            <c:numRef>
              <c:f>Table!$F$18:$F$136</c:f>
              <c:numCache>
                <c:formatCode>???0.000</c:formatCode>
                <c:ptCount val="119"/>
                <c:pt idx="0">
                  <c:v>146.85814638008037</c:v>
                </c:pt>
                <c:pt idx="1">
                  <c:v>138.37383917458433</c:v>
                </c:pt>
                <c:pt idx="2">
                  <c:v>122.24930735466258</c:v>
                </c:pt>
                <c:pt idx="3">
                  <c:v>110.37493276248678</c:v>
                </c:pt>
                <c:pt idx="4">
                  <c:v>101.84785086181321</c:v>
                </c:pt>
                <c:pt idx="5">
                  <c:v>93.755647649589491</c:v>
                </c:pt>
                <c:pt idx="6">
                  <c:v>85.08618487176399</c:v>
                </c:pt>
                <c:pt idx="7">
                  <c:v>78.035561772358008</c:v>
                </c:pt>
                <c:pt idx="8">
                  <c:v>70.884560232822793</c:v>
                </c:pt>
                <c:pt idx="9">
                  <c:v>64.764872012539072</c:v>
                </c:pt>
                <c:pt idx="10">
                  <c:v>59.471270200620609</c:v>
                </c:pt>
                <c:pt idx="11">
                  <c:v>54.380324392016583</c:v>
                </c:pt>
                <c:pt idx="12">
                  <c:v>49.717712118936731</c:v>
                </c:pt>
                <c:pt idx="13">
                  <c:v>45.47453575292402</c:v>
                </c:pt>
                <c:pt idx="14">
                  <c:v>41.58500446830093</c:v>
                </c:pt>
                <c:pt idx="15">
                  <c:v>37.950385745276037</c:v>
                </c:pt>
                <c:pt idx="16">
                  <c:v>34.739010864758185</c:v>
                </c:pt>
                <c:pt idx="17">
                  <c:v>31.754450564893911</c:v>
                </c:pt>
                <c:pt idx="18">
                  <c:v>28.97919676034104</c:v>
                </c:pt>
                <c:pt idx="19">
                  <c:v>26.53439201479485</c:v>
                </c:pt>
                <c:pt idx="20">
                  <c:v>24.236066917964504</c:v>
                </c:pt>
                <c:pt idx="21">
                  <c:v>22.139365452102389</c:v>
                </c:pt>
                <c:pt idx="22">
                  <c:v>20.269254580003224</c:v>
                </c:pt>
                <c:pt idx="23">
                  <c:v>18.400529235276366</c:v>
                </c:pt>
                <c:pt idx="24">
                  <c:v>16.983290777862617</c:v>
                </c:pt>
                <c:pt idx="25">
                  <c:v>15.422070425844094</c:v>
                </c:pt>
                <c:pt idx="26">
                  <c:v>14.132411248245131</c:v>
                </c:pt>
                <c:pt idx="27">
                  <c:v>12.955000437378297</c:v>
                </c:pt>
                <c:pt idx="28">
                  <c:v>11.836043730819485</c:v>
                </c:pt>
                <c:pt idx="29">
                  <c:v>10.767224889226524</c:v>
                </c:pt>
                <c:pt idx="30">
                  <c:v>9.8438297591541648</c:v>
                </c:pt>
                <c:pt idx="31">
                  <c:v>9.005151131490857</c:v>
                </c:pt>
                <c:pt idx="32">
                  <c:v>8.2196672990265878</c:v>
                </c:pt>
                <c:pt idx="33">
                  <c:v>7.5364103709838473</c:v>
                </c:pt>
                <c:pt idx="34">
                  <c:v>7.0015306240441362</c:v>
                </c:pt>
                <c:pt idx="35">
                  <c:v>6.4672665122221602</c:v>
                </c:pt>
                <c:pt idx="36">
                  <c:v>5.9155521877826507</c:v>
                </c:pt>
                <c:pt idx="37">
                  <c:v>5.4307449736888174</c:v>
                </c:pt>
                <c:pt idx="38">
                  <c:v>4.8918323406795912</c:v>
                </c:pt>
                <c:pt idx="39">
                  <c:v>4.4714231829260163</c:v>
                </c:pt>
                <c:pt idx="40">
                  <c:v>4.11012949689413</c:v>
                </c:pt>
                <c:pt idx="41">
                  <c:v>3.7233063955359644</c:v>
                </c:pt>
                <c:pt idx="42">
                  <c:v>3.4017238783328057</c:v>
                </c:pt>
                <c:pt idx="43">
                  <c:v>3.1220819022704083</c:v>
                </c:pt>
                <c:pt idx="44">
                  <c:v>2.8458122276561952</c:v>
                </c:pt>
                <c:pt idx="45">
                  <c:v>2.6026571488544676</c:v>
                </c:pt>
                <c:pt idx="46">
                  <c:v>2.3575569666279339</c:v>
                </c:pt>
                <c:pt idx="47">
                  <c:v>2.1605445287632388</c:v>
                </c:pt>
                <c:pt idx="48">
                  <c:v>1.9765283977608528</c:v>
                </c:pt>
                <c:pt idx="49">
                  <c:v>1.804384894854796</c:v>
                </c:pt>
                <c:pt idx="50">
                  <c:v>1.6434769231706081</c:v>
                </c:pt>
                <c:pt idx="51">
                  <c:v>1.5088471224957674</c:v>
                </c:pt>
                <c:pt idx="52">
                  <c:v>1.3760669143519888</c:v>
                </c:pt>
                <c:pt idx="53">
                  <c:v>1.2549873200588813</c:v>
                </c:pt>
                <c:pt idx="54">
                  <c:v>1.1524162725835136</c:v>
                </c:pt>
                <c:pt idx="55">
                  <c:v>1.0504931103856456</c:v>
                </c:pt>
                <c:pt idx="56">
                  <c:v>0.95770423370730895</c:v>
                </c:pt>
                <c:pt idx="57">
                  <c:v>0.87458719633632531</c:v>
                </c:pt>
                <c:pt idx="58">
                  <c:v>0.80035359742777645</c:v>
                </c:pt>
                <c:pt idx="59">
                  <c:v>0.73077611174568513</c:v>
                </c:pt>
                <c:pt idx="60">
                  <c:v>0.66740009908016196</c:v>
                </c:pt>
                <c:pt idx="61">
                  <c:v>0.61095132413022024</c:v>
                </c:pt>
                <c:pt idx="62">
                  <c:v>0.55793688292174681</c:v>
                </c:pt>
                <c:pt idx="63">
                  <c:v>0.5095419010688037</c:v>
                </c:pt>
                <c:pt idx="64">
                  <c:v>0.46602342376590916</c:v>
                </c:pt>
                <c:pt idx="65">
                  <c:v>0.42596083268877383</c:v>
                </c:pt>
                <c:pt idx="66">
                  <c:v>0.38897770689706718</c:v>
                </c:pt>
                <c:pt idx="67">
                  <c:v>0.35593208973233931</c:v>
                </c:pt>
                <c:pt idx="68">
                  <c:v>0.32514356261788407</c:v>
                </c:pt>
                <c:pt idx="69">
                  <c:v>0.29728306016093914</c:v>
                </c:pt>
                <c:pt idx="70">
                  <c:v>0.27137037337659159</c:v>
                </c:pt>
                <c:pt idx="71">
                  <c:v>0.24828250485382464</c:v>
                </c:pt>
                <c:pt idx="72">
                  <c:v>0.22698252623352827</c:v>
                </c:pt>
                <c:pt idx="73">
                  <c:v>0.20834224723255215</c:v>
                </c:pt>
                <c:pt idx="74">
                  <c:v>0.19014795949463123</c:v>
                </c:pt>
                <c:pt idx="75">
                  <c:v>0.1735497142898357</c:v>
                </c:pt>
                <c:pt idx="76">
                  <c:v>0.15839137817595528</c:v>
                </c:pt>
                <c:pt idx="77">
                  <c:v>0.14476460726906129</c:v>
                </c:pt>
                <c:pt idx="78">
                  <c:v>0.13252146687500194</c:v>
                </c:pt>
                <c:pt idx="79">
                  <c:v>0.12076682598593398</c:v>
                </c:pt>
                <c:pt idx="80">
                  <c:v>0.11040795072074545</c:v>
                </c:pt>
                <c:pt idx="81">
                  <c:v>0.10117076365468319</c:v>
                </c:pt>
                <c:pt idx="82">
                  <c:v>9.2228192282001048E-2</c:v>
                </c:pt>
                <c:pt idx="83">
                  <c:v>8.4410085122480633E-2</c:v>
                </c:pt>
                <c:pt idx="84">
                  <c:v>7.7241646729993146E-2</c:v>
                </c:pt>
                <c:pt idx="85">
                  <c:v>7.0522504407498174E-2</c:v>
                </c:pt>
                <c:pt idx="86">
                  <c:v>6.4458392221722977E-2</c:v>
                </c:pt>
                <c:pt idx="87">
                  <c:v>5.8917570418061928E-2</c:v>
                </c:pt>
                <c:pt idx="88">
                  <c:v>5.3832830961824771E-2</c:v>
                </c:pt>
                <c:pt idx="89">
                  <c:v>4.9287536159017972E-2</c:v>
                </c:pt>
                <c:pt idx="90">
                  <c:v>4.5104434658519002E-2</c:v>
                </c:pt>
                <c:pt idx="91">
                  <c:v>4.1166948716433248E-2</c:v>
                </c:pt>
                <c:pt idx="92">
                  <c:v>3.7628853210074309E-2</c:v>
                </c:pt>
                <c:pt idx="93">
                  <c:v>3.4369194880654728E-2</c:v>
                </c:pt>
                <c:pt idx="94">
                  <c:v>3.1452654408193219E-2</c:v>
                </c:pt>
                <c:pt idx="95">
                  <c:v>2.8729008155862844E-2</c:v>
                </c:pt>
                <c:pt idx="96">
                  <c:v>2.6269630283122413E-2</c:v>
                </c:pt>
                <c:pt idx="97">
                  <c:v>2.4016017533406705E-2</c:v>
                </c:pt>
                <c:pt idx="98">
                  <c:v>2.1943554240471792E-2</c:v>
                </c:pt>
                <c:pt idx="99">
                  <c:v>2.0050654431477046E-2</c:v>
                </c:pt>
                <c:pt idx="100">
                  <c:v>1.8364187537903594E-2</c:v>
                </c:pt>
                <c:pt idx="101">
                  <c:v>1.6810070278907269E-2</c:v>
                </c:pt>
                <c:pt idx="102">
                  <c:v>1.5282233265394291E-2</c:v>
                </c:pt>
                <c:pt idx="103">
                  <c:v>1.4008954037820071E-2</c:v>
                </c:pt>
                <c:pt idx="104">
                  <c:v>1.278006326238379E-2</c:v>
                </c:pt>
                <c:pt idx="105">
                  <c:v>1.1685653549811223E-2</c:v>
                </c:pt>
                <c:pt idx="106">
                  <c:v>1.0711619673801159E-2</c:v>
                </c:pt>
                <c:pt idx="107">
                  <c:v>9.7982266937408514E-3</c:v>
                </c:pt>
                <c:pt idx="108">
                  <c:v>8.9543478758723309E-3</c:v>
                </c:pt>
                <c:pt idx="109">
                  <c:v>8.1829955920665141E-3</c:v>
                </c:pt>
                <c:pt idx="110">
                  <c:v>7.456701416210367E-3</c:v>
                </c:pt>
                <c:pt idx="111">
                  <c:v>6.8274457180000359E-3</c:v>
                </c:pt>
                <c:pt idx="112">
                  <c:v>6.2421690250430047E-3</c:v>
                </c:pt>
                <c:pt idx="113">
                  <c:v>5.7042718465651144E-3</c:v>
                </c:pt>
                <c:pt idx="114">
                  <c:v>5.2140890383202132E-3</c:v>
                </c:pt>
                <c:pt idx="115">
                  <c:v>4.7703335245615156E-3</c:v>
                </c:pt>
                <c:pt idx="116">
                  <c:v>4.3611790205990578E-3</c:v>
                </c:pt>
                <c:pt idx="117">
                  <c:v>3.9876326484412543E-3</c:v>
                </c:pt>
                <c:pt idx="118">
                  <c:v>3.6725537491260085E-3</c:v>
                </c:pt>
              </c:numCache>
            </c:numRef>
          </c:xVal>
          <c:yVal>
            <c:numRef>
              <c:f>Table!$H$18:$H$136</c:f>
              <c:numCache>
                <c:formatCode>????0.00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4.2518475158371413E-2</c:v>
                </c:pt>
                <c:pt idx="39">
                  <c:v>7.4257076615799292E-2</c:v>
                </c:pt>
                <c:pt idx="40">
                  <c:v>9.7328535016034418E-2</c:v>
                </c:pt>
                <c:pt idx="41">
                  <c:v>0.11790292170354441</c:v>
                </c:pt>
                <c:pt idx="42">
                  <c:v>0.12261671145293745</c:v>
                </c:pt>
                <c:pt idx="43">
                  <c:v>0.23723143268795494</c:v>
                </c:pt>
                <c:pt idx="44">
                  <c:v>0.19439412393720445</c:v>
                </c:pt>
                <c:pt idx="45">
                  <c:v>0.18274066451691295</c:v>
                </c:pt>
                <c:pt idx="46">
                  <c:v>0.19290623383943739</c:v>
                </c:pt>
                <c:pt idx="47">
                  <c:v>0.26059881996847234</c:v>
                </c:pt>
                <c:pt idx="48">
                  <c:v>0.27502787240057947</c:v>
                </c:pt>
                <c:pt idx="49">
                  <c:v>0.23563268378364199</c:v>
                </c:pt>
                <c:pt idx="50">
                  <c:v>0.27725421041632714</c:v>
                </c:pt>
                <c:pt idx="51">
                  <c:v>0.24891008729155395</c:v>
                </c:pt>
                <c:pt idx="52">
                  <c:v>0.29557019249115424</c:v>
                </c:pt>
                <c:pt idx="53">
                  <c:v>0.33315865741794548</c:v>
                </c:pt>
                <c:pt idx="54">
                  <c:v>0.33631355246207262</c:v>
                </c:pt>
                <c:pt idx="55">
                  <c:v>0.36668978164402022</c:v>
                </c:pt>
                <c:pt idx="56">
                  <c:v>0.37506191200941341</c:v>
                </c:pt>
                <c:pt idx="57">
                  <c:v>0.39679298665777996</c:v>
                </c:pt>
                <c:pt idx="58">
                  <c:v>0.40598877047015414</c:v>
                </c:pt>
                <c:pt idx="59">
                  <c:v>0.44596299020888175</c:v>
                </c:pt>
                <c:pt idx="60">
                  <c:v>0.51127989959930176</c:v>
                </c:pt>
                <c:pt idx="61">
                  <c:v>0.59481979793343687</c:v>
                </c:pt>
                <c:pt idx="62">
                  <c:v>0.65921502170910884</c:v>
                </c:pt>
                <c:pt idx="63">
                  <c:v>0.72801069877269686</c:v>
                </c:pt>
                <c:pt idx="64">
                  <c:v>0.77398137213820384</c:v>
                </c:pt>
                <c:pt idx="65">
                  <c:v>0.81771379703767089</c:v>
                </c:pt>
                <c:pt idx="66">
                  <c:v>1.0114271929313805</c:v>
                </c:pt>
                <c:pt idx="67">
                  <c:v>1.1244930975344527</c:v>
                </c:pt>
                <c:pt idx="68">
                  <c:v>1.3361747819733676</c:v>
                </c:pt>
                <c:pt idx="69">
                  <c:v>1.4705393202604338</c:v>
                </c:pt>
                <c:pt idx="70">
                  <c:v>1.6402174274688974</c:v>
                </c:pt>
                <c:pt idx="71">
                  <c:v>1.6866260389296777</c:v>
                </c:pt>
                <c:pt idx="72">
                  <c:v>1.7872436906027289</c:v>
                </c:pt>
                <c:pt idx="73">
                  <c:v>1.7449854129737723</c:v>
                </c:pt>
                <c:pt idx="74">
                  <c:v>1.8842717157960571</c:v>
                </c:pt>
                <c:pt idx="75">
                  <c:v>1.9184253900969104</c:v>
                </c:pt>
                <c:pt idx="76">
                  <c:v>1.9367473273968798</c:v>
                </c:pt>
                <c:pt idx="77">
                  <c:v>1.9102053470198364</c:v>
                </c:pt>
                <c:pt idx="78">
                  <c:v>1.9118031797356636</c:v>
                </c:pt>
                <c:pt idx="79">
                  <c:v>2.0258979640060986</c:v>
                </c:pt>
                <c:pt idx="80">
                  <c:v>1.9869892714740729</c:v>
                </c:pt>
                <c:pt idx="81">
                  <c:v>1.9614202832668894</c:v>
                </c:pt>
                <c:pt idx="82">
                  <c:v>2.1457464119550878</c:v>
                </c:pt>
                <c:pt idx="83">
                  <c:v>2.0921603799118458</c:v>
                </c:pt>
                <c:pt idx="84">
                  <c:v>2.1733530033503641</c:v>
                </c:pt>
                <c:pt idx="85">
                  <c:v>2.317396156780795</c:v>
                </c:pt>
                <c:pt idx="86">
                  <c:v>2.3200897509233016</c:v>
                </c:pt>
                <c:pt idx="87">
                  <c:v>2.4336897934124622</c:v>
                </c:pt>
                <c:pt idx="88">
                  <c:v>2.4935498841931008</c:v>
                </c:pt>
                <c:pt idx="89">
                  <c:v>2.3848826005009442</c:v>
                </c:pt>
                <c:pt idx="90">
                  <c:v>2.5381462748328332</c:v>
                </c:pt>
                <c:pt idx="91">
                  <c:v>2.6620479406343591</c:v>
                </c:pt>
                <c:pt idx="92">
                  <c:v>2.6604647669342825</c:v>
                </c:pt>
                <c:pt idx="93">
                  <c:v>2.6874080378672289</c:v>
                </c:pt>
                <c:pt idx="94">
                  <c:v>2.6493532330021736</c:v>
                </c:pt>
                <c:pt idx="95">
                  <c:v>2.7026900617778153</c:v>
                </c:pt>
                <c:pt idx="96">
                  <c:v>2.5329899660457329</c:v>
                </c:pt>
                <c:pt idx="97">
                  <c:v>2.429937085382619</c:v>
                </c:pt>
                <c:pt idx="98">
                  <c:v>2.3360387600501156</c:v>
                </c:pt>
                <c:pt idx="99">
                  <c:v>2.143338668619549</c:v>
                </c:pt>
                <c:pt idx="100">
                  <c:v>1.907680331558339</c:v>
                </c:pt>
                <c:pt idx="101">
                  <c:v>1.8115611653410042</c:v>
                </c:pt>
                <c:pt idx="102">
                  <c:v>1.7536433941461098</c:v>
                </c:pt>
                <c:pt idx="103">
                  <c:v>1.4858231765479815</c:v>
                </c:pt>
                <c:pt idx="104">
                  <c:v>1.4028018408956768</c:v>
                </c:pt>
                <c:pt idx="105">
                  <c:v>1.2702403615448503</c:v>
                </c:pt>
                <c:pt idx="106">
                  <c:v>1.0799590077116079</c:v>
                </c:pt>
                <c:pt idx="107">
                  <c:v>1.1297850022171474</c:v>
                </c:pt>
                <c:pt idx="108">
                  <c:v>1.0414204553270849</c:v>
                </c:pt>
                <c:pt idx="109">
                  <c:v>0.96871906675684727</c:v>
                </c:pt>
                <c:pt idx="110">
                  <c:v>0.94173181877665968</c:v>
                </c:pt>
                <c:pt idx="111">
                  <c:v>0.89535802247824847</c:v>
                </c:pt>
                <c:pt idx="112">
                  <c:v>0.50278958091948311</c:v>
                </c:pt>
                <c:pt idx="113">
                  <c:v>0.67940140257371695</c:v>
                </c:pt>
                <c:pt idx="114">
                  <c:v>0.51905375888475191</c:v>
                </c:pt>
                <c:pt idx="115">
                  <c:v>0.55715987030490055</c:v>
                </c:pt>
                <c:pt idx="116">
                  <c:v>0.54183386934711564</c:v>
                </c:pt>
                <c:pt idx="117">
                  <c:v>0.49523285830471764</c:v>
                </c:pt>
                <c:pt idx="118">
                  <c:v>0.3751755193814148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51360"/>
        <c:axId val="118366208"/>
      </c:scatterChart>
      <c:valAx>
        <c:axId val="118351360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Aperture Diameter (microns)</a:t>
                </a:r>
              </a:p>
            </c:rich>
          </c:tx>
          <c:layout>
            <c:manualLayout>
              <c:xMode val="edge"/>
              <c:yMode val="edge"/>
              <c:x val="0.36675497039079008"/>
              <c:y val="0.92355761574540307"/>
            </c:manualLayout>
          </c:layout>
          <c:overlay val="0"/>
          <c:spPr>
            <a:noFill/>
            <a:ln w="25400">
              <a:noFill/>
            </a:ln>
          </c:spPr>
        </c:title>
        <c:numFmt formatCode="??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18366208"/>
        <c:crosses val="autoZero"/>
        <c:crossBetween val="midCat"/>
        <c:majorUnit val="10"/>
        <c:minorUnit val="10"/>
      </c:valAx>
      <c:valAx>
        <c:axId val="118366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Incremental Intrusion as Percent of Pore Volume</a:t>
                </a:r>
              </a:p>
            </c:rich>
          </c:tx>
          <c:layout>
            <c:manualLayout>
              <c:xMode val="edge"/>
              <c:yMode val="edge"/>
              <c:x val="1.0568979145875295E-2"/>
              <c:y val="0.21251221534951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18351360"/>
        <c:crossesAt val="1.0000000000000041E-3"/>
        <c:crossBetween val="midCat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jpe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161924</xdr:rowOff>
    </xdr:from>
    <xdr:to>
      <xdr:col>5</xdr:col>
      <xdr:colOff>19812</xdr:colOff>
      <xdr:row>26</xdr:row>
      <xdr:rowOff>2666</xdr:rowOff>
    </xdr:to>
    <xdr:graphicFrame macro="">
      <xdr:nvGraphicFramePr>
        <xdr:cNvPr id="2792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</xdr:colOff>
      <xdr:row>8</xdr:row>
      <xdr:rowOff>2666</xdr:rowOff>
    </xdr:from>
    <xdr:to>
      <xdr:col>10</xdr:col>
      <xdr:colOff>11049</xdr:colOff>
      <xdr:row>26</xdr:row>
      <xdr:rowOff>5333</xdr:rowOff>
    </xdr:to>
    <xdr:graphicFrame macro="">
      <xdr:nvGraphicFramePr>
        <xdr:cNvPr id="1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14</xdr:col>
      <xdr:colOff>540444</xdr:colOff>
      <xdr:row>26</xdr:row>
      <xdr:rowOff>2667</xdr:rowOff>
    </xdr:to>
    <xdr:graphicFrame macro="">
      <xdr:nvGraphicFramePr>
        <xdr:cNvPr id="2792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25</xdr:row>
      <xdr:rowOff>147759</xdr:rowOff>
    </xdr:from>
    <xdr:to>
      <xdr:col>5</xdr:col>
      <xdr:colOff>19812</xdr:colOff>
      <xdr:row>43</xdr:row>
      <xdr:rowOff>161924</xdr:rowOff>
    </xdr:to>
    <xdr:graphicFrame macro="">
      <xdr:nvGraphicFramePr>
        <xdr:cNvPr id="2792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540445</xdr:colOff>
      <xdr:row>25</xdr:row>
      <xdr:rowOff>147761</xdr:rowOff>
    </xdr:from>
    <xdr:to>
      <xdr:col>15</xdr:col>
      <xdr:colOff>0</xdr:colOff>
      <xdr:row>44</xdr:row>
      <xdr:rowOff>0</xdr:rowOff>
    </xdr:to>
    <xdr:graphicFrame macro="">
      <xdr:nvGraphicFramePr>
        <xdr:cNvPr id="10" name="Distribut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14</xdr:col>
      <xdr:colOff>862742</xdr:colOff>
      <xdr:row>30</xdr:row>
      <xdr:rowOff>159258</xdr:rowOff>
    </xdr:to>
    <xdr:graphicFrame macro="">
      <xdr:nvGraphicFramePr>
        <xdr:cNvPr id="2983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983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320802</xdr:colOff>
      <xdr:row>53</xdr:row>
      <xdr:rowOff>159258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</xdr:colOff>
      <xdr:row>31</xdr:row>
      <xdr:rowOff>0</xdr:rowOff>
    </xdr:from>
    <xdr:to>
      <xdr:col>14</xdr:col>
      <xdr:colOff>866775</xdr:colOff>
      <xdr:row>53</xdr:row>
      <xdr:rowOff>159258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1"/>
  <sheetViews>
    <sheetView showGridLines="0" workbookViewId="0">
      <pane xSplit="2" ySplit="17" topLeftCell="C18" activePane="bottomRight" state="frozen"/>
      <selection activeCell="E35" sqref="E35"/>
      <selection pane="topRight" activeCell="E35" sqref="E35"/>
      <selection pane="bottomLeft" activeCell="E35" sqref="E35"/>
      <selection pane="bottomRight" activeCell="A12" sqref="A12"/>
    </sheetView>
  </sheetViews>
  <sheetFormatPr defaultColWidth="8.85546875" defaultRowHeight="12.75" x14ac:dyDescent="0.2"/>
  <cols>
    <col min="1" max="13" width="10.28515625" style="123" customWidth="1"/>
    <col min="14" max="14" width="9.5703125" style="123" customWidth="1"/>
    <col min="15" max="15" width="8.85546875" style="123"/>
    <col min="16" max="17" width="10.7109375" style="123" customWidth="1"/>
    <col min="18" max="19" width="8.85546875" style="123"/>
    <col min="20" max="20" width="9.5703125" style="123" bestFit="1" customWidth="1"/>
    <col min="21" max="21" width="8.85546875" style="123"/>
    <col min="22" max="22" width="7.5703125" style="123" customWidth="1"/>
    <col min="23" max="23" width="11.5703125" style="48" bestFit="1" customWidth="1"/>
    <col min="24" max="24" width="13" style="48" customWidth="1"/>
    <col min="25" max="37" width="8.85546875" style="48"/>
    <col min="38" max="38" width="15.85546875" style="48" customWidth="1"/>
    <col min="39" max="16384" width="8.85546875" style="48"/>
  </cols>
  <sheetData>
    <row r="1" spans="1:40" x14ac:dyDescent="0.2">
      <c r="X1" s="93"/>
      <c r="Y1" s="57"/>
      <c r="Z1" s="57"/>
      <c r="AA1" s="73"/>
      <c r="AB1" s="73"/>
    </row>
    <row r="2" spans="1:40" x14ac:dyDescent="0.2">
      <c r="X2" s="112"/>
      <c r="Y2" s="112"/>
      <c r="Z2" s="69"/>
      <c r="AA2" s="69"/>
      <c r="AB2" s="89"/>
      <c r="AC2" s="89"/>
    </row>
    <row r="3" spans="1:40" x14ac:dyDescent="0.2">
      <c r="X3" s="117"/>
      <c r="Y3" s="130"/>
      <c r="Z3" s="59"/>
      <c r="AA3" s="89"/>
      <c r="AB3" s="1"/>
      <c r="AC3" s="1"/>
    </row>
    <row r="4" spans="1:40" x14ac:dyDescent="0.2">
      <c r="X4" s="117"/>
      <c r="Y4" s="130"/>
      <c r="Z4" s="59"/>
      <c r="AA4" s="89"/>
      <c r="AB4" s="1"/>
      <c r="AC4" s="1"/>
      <c r="AL4" s="74"/>
      <c r="AM4" s="74"/>
      <c r="AN4" s="74"/>
    </row>
    <row r="5" spans="1:40" ht="15.75" x14ac:dyDescent="0.25">
      <c r="A5" s="164" t="s">
        <v>11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22"/>
      <c r="O5" s="22"/>
      <c r="P5" s="22"/>
      <c r="Q5" s="22"/>
      <c r="R5" s="22"/>
      <c r="S5" s="22"/>
      <c r="T5" s="137"/>
      <c r="U5" s="46"/>
      <c r="V5" s="46"/>
      <c r="W5" s="130"/>
      <c r="X5" s="117"/>
      <c r="Y5" s="130"/>
      <c r="Z5" s="89"/>
      <c r="AA5" s="24"/>
      <c r="AB5" s="24"/>
      <c r="AC5" s="24"/>
      <c r="AL5" s="74"/>
      <c r="AM5" s="74"/>
      <c r="AN5" s="74"/>
    </row>
    <row r="6" spans="1:40" x14ac:dyDescent="0.2">
      <c r="A6" s="32"/>
      <c r="B6" s="46"/>
      <c r="C6" s="46"/>
      <c r="D6" s="46"/>
      <c r="E6" s="32"/>
      <c r="F6" s="32"/>
      <c r="G6" s="32"/>
      <c r="H6" s="32"/>
      <c r="I6" s="32"/>
      <c r="J6" s="32"/>
      <c r="K6" s="32"/>
      <c r="L6" s="32"/>
      <c r="M6" s="32"/>
      <c r="N6" s="32"/>
      <c r="O6" s="46"/>
      <c r="P6" s="46"/>
      <c r="Q6" s="46"/>
      <c r="R6" s="32"/>
      <c r="S6" s="46"/>
      <c r="T6" s="46"/>
      <c r="U6" s="46"/>
      <c r="V6" s="46"/>
      <c r="W6" s="130"/>
      <c r="X6" s="117"/>
      <c r="Y6" s="130"/>
      <c r="Z6" s="89"/>
      <c r="AA6" s="67"/>
      <c r="AB6" s="59"/>
      <c r="AC6" s="59"/>
      <c r="AL6" s="74"/>
      <c r="AM6" s="74"/>
      <c r="AN6" s="74"/>
    </row>
    <row r="7" spans="1:40" ht="12.4" customHeight="1" x14ac:dyDescent="0.2">
      <c r="A7" s="142" t="str">
        <f>Table!A7</f>
        <v>Shell Exploration &amp; Production Company</v>
      </c>
      <c r="B7" s="32"/>
      <c r="C7" s="32"/>
      <c r="D7" s="32"/>
      <c r="E7" s="46"/>
      <c r="F7" s="46"/>
      <c r="G7" s="46"/>
      <c r="H7" s="46"/>
      <c r="I7" s="123" t="str">
        <f>Table!L7</f>
        <v>Sample Number:</v>
      </c>
      <c r="M7" s="110" t="str">
        <f>Table!P7</f>
        <v>MC 16</v>
      </c>
      <c r="N7" s="46"/>
      <c r="O7" s="142"/>
      <c r="P7" s="63"/>
      <c r="Q7" s="112"/>
      <c r="R7" s="112"/>
      <c r="S7" s="69"/>
      <c r="T7" s="67"/>
      <c r="U7" s="115"/>
      <c r="V7" s="59"/>
      <c r="AE7" s="129"/>
      <c r="AF7" s="78"/>
      <c r="AG7" s="78"/>
    </row>
    <row r="8" spans="1:40" ht="12.4" customHeight="1" x14ac:dyDescent="0.2">
      <c r="A8" s="142" t="str">
        <f>Table!A8</f>
        <v>OSC-Y-2321 Burger J 001</v>
      </c>
      <c r="B8" s="32"/>
      <c r="C8" s="32"/>
      <c r="D8" s="32"/>
      <c r="E8" s="32"/>
      <c r="F8" s="32"/>
      <c r="G8" s="32"/>
      <c r="H8" s="32"/>
      <c r="I8" s="123" t="str">
        <f>Table!L8</f>
        <v>Sample Depth, feet:</v>
      </c>
      <c r="M8" s="94">
        <f>Table!P8</f>
        <v>5977</v>
      </c>
      <c r="N8" s="46"/>
      <c r="O8" s="142"/>
      <c r="P8" s="63"/>
      <c r="Q8" s="112"/>
      <c r="R8" s="112"/>
      <c r="S8" s="69"/>
      <c r="T8" s="67"/>
      <c r="U8" s="115"/>
      <c r="V8" s="59"/>
      <c r="AE8" s="68"/>
      <c r="AF8" s="78"/>
      <c r="AG8" s="78"/>
    </row>
    <row r="9" spans="1:40" ht="12.4" customHeight="1" x14ac:dyDescent="0.2">
      <c r="A9" s="142" t="str">
        <f>Table!A9</f>
        <v>Offshore</v>
      </c>
      <c r="B9" s="32"/>
      <c r="C9" s="32"/>
      <c r="D9" s="32"/>
      <c r="E9" s="32"/>
      <c r="F9" s="32"/>
      <c r="G9" s="32"/>
      <c r="H9" s="32"/>
      <c r="I9" s="38" t="str">
        <f>Table!L9</f>
        <v>Permeability to Air (calc), mD:</v>
      </c>
      <c r="K9" s="32"/>
      <c r="L9" s="32"/>
      <c r="M9" s="30">
        <f>Table!P9</f>
        <v>1.5295036489187584E-2</v>
      </c>
      <c r="N9" s="46"/>
      <c r="O9" s="142" t="s">
        <v>38</v>
      </c>
      <c r="P9" s="63"/>
      <c r="Q9" s="130"/>
      <c r="R9" s="112"/>
      <c r="S9" s="112"/>
      <c r="T9" s="20"/>
      <c r="U9" s="20"/>
      <c r="V9" s="64"/>
      <c r="AE9" s="68"/>
      <c r="AF9" s="78"/>
      <c r="AG9" s="78"/>
    </row>
    <row r="10" spans="1:40" ht="12.4" customHeight="1" x14ac:dyDescent="0.2">
      <c r="A10" s="142" t="str">
        <f>Table!A10</f>
        <v>HH-77445</v>
      </c>
      <c r="B10" s="32"/>
      <c r="C10" s="32"/>
      <c r="D10" s="32"/>
      <c r="E10" s="46"/>
      <c r="F10" s="46"/>
      <c r="G10" s="46"/>
      <c r="H10" s="46"/>
      <c r="I10" s="38" t="str">
        <f>Table!L10</f>
        <v>Porosity, fraction:</v>
      </c>
      <c r="K10" s="32"/>
      <c r="L10" s="32"/>
      <c r="M10" s="30">
        <f>K30</f>
        <v>0.11971536828332037</v>
      </c>
      <c r="N10" s="46"/>
      <c r="O10" s="136" t="s">
        <v>38</v>
      </c>
      <c r="P10" s="56"/>
      <c r="Q10" s="130"/>
      <c r="R10" s="112"/>
      <c r="S10" s="112"/>
      <c r="T10" s="20"/>
      <c r="U10" s="69"/>
      <c r="V10" s="64"/>
      <c r="AE10" s="68"/>
      <c r="AF10" s="78"/>
      <c r="AG10" s="78"/>
    </row>
    <row r="11" spans="1:40" ht="12.4" customHeight="1" x14ac:dyDescent="0.2">
      <c r="A11" s="174" t="s">
        <v>97</v>
      </c>
      <c r="B11" s="32"/>
      <c r="C11" s="32"/>
      <c r="D11" s="32"/>
      <c r="E11" s="46"/>
      <c r="F11" s="46"/>
      <c r="G11" s="46"/>
      <c r="H11" s="32"/>
      <c r="I11" s="123" t="str">
        <f>Table!L11</f>
        <v>Grain Density, grams/cc:</v>
      </c>
      <c r="M11" s="70">
        <f>L30</f>
        <v>2.6757250232149175</v>
      </c>
      <c r="N11" s="46"/>
      <c r="O11" s="136" t="s">
        <v>38</v>
      </c>
      <c r="P11" s="56"/>
      <c r="Q11" s="112"/>
      <c r="R11" s="93"/>
      <c r="S11" s="57"/>
      <c r="T11" s="57"/>
      <c r="U11" s="82"/>
      <c r="V11" s="48"/>
      <c r="AE11" s="68"/>
      <c r="AF11" s="78"/>
      <c r="AG11" s="78"/>
    </row>
    <row r="12" spans="1:40" ht="12.4" customHeight="1" x14ac:dyDescent="0.2">
      <c r="A12" s="142"/>
      <c r="B12" s="32"/>
      <c r="C12" s="32"/>
      <c r="D12" s="32"/>
      <c r="E12" s="32"/>
      <c r="F12" s="32"/>
      <c r="G12" s="32"/>
      <c r="H12" s="32"/>
      <c r="I12" s="32"/>
      <c r="J12" s="38"/>
      <c r="K12" s="32"/>
      <c r="L12" s="32"/>
      <c r="M12" s="30"/>
      <c r="N12" s="46"/>
      <c r="O12" s="161"/>
      <c r="P12" s="89"/>
      <c r="Q12" s="112"/>
      <c r="R12" s="130"/>
      <c r="S12" s="112"/>
      <c r="T12" s="18"/>
      <c r="U12" s="130"/>
      <c r="V12" s="48"/>
      <c r="AE12" s="78"/>
      <c r="AF12" s="78"/>
      <c r="AG12" s="78"/>
    </row>
    <row r="13" spans="1:40" ht="12.4" customHeight="1" x14ac:dyDescent="0.2">
      <c r="A13" s="138"/>
      <c r="B13" s="138" t="s">
        <v>57</v>
      </c>
      <c r="C13" s="138" t="s">
        <v>56</v>
      </c>
      <c r="D13" s="138" t="s">
        <v>57</v>
      </c>
      <c r="E13" s="138" t="s">
        <v>56</v>
      </c>
      <c r="F13" s="138" t="s">
        <v>90</v>
      </c>
      <c r="G13" s="116"/>
      <c r="H13" s="116"/>
      <c r="N13" s="46"/>
      <c r="O13" s="161"/>
      <c r="P13" s="89"/>
      <c r="Q13" s="112"/>
      <c r="R13" s="112"/>
      <c r="S13" s="112"/>
      <c r="T13" s="18"/>
      <c r="U13" s="112"/>
      <c r="V13" s="48"/>
      <c r="AE13" s="78"/>
      <c r="AF13" s="78"/>
      <c r="AG13" s="78"/>
    </row>
    <row r="14" spans="1:40" ht="12.4" customHeight="1" x14ac:dyDescent="0.2">
      <c r="A14" s="139" t="s">
        <v>84</v>
      </c>
      <c r="B14" s="139" t="s">
        <v>62</v>
      </c>
      <c r="C14" s="139" t="s">
        <v>62</v>
      </c>
      <c r="D14" s="139" t="s">
        <v>62</v>
      </c>
      <c r="E14" s="139" t="s">
        <v>62</v>
      </c>
      <c r="F14" s="139" t="s">
        <v>49</v>
      </c>
      <c r="G14" s="116"/>
      <c r="H14" s="116"/>
      <c r="I14" s="105"/>
      <c r="J14" s="105"/>
      <c r="K14" s="105"/>
      <c r="L14" s="105"/>
      <c r="M14" s="105"/>
      <c r="N14" s="46"/>
      <c r="O14" s="161"/>
      <c r="P14" s="89"/>
      <c r="Q14" s="112"/>
      <c r="R14" s="112"/>
      <c r="S14" s="112"/>
      <c r="T14" s="18"/>
      <c r="U14" s="112"/>
      <c r="V14" s="48"/>
      <c r="AE14" s="78"/>
      <c r="AF14" s="78"/>
      <c r="AG14" s="78"/>
    </row>
    <row r="15" spans="1:40" ht="12.4" customHeight="1" x14ac:dyDescent="0.2">
      <c r="A15" s="139" t="s">
        <v>77</v>
      </c>
      <c r="B15" s="139" t="s">
        <v>3</v>
      </c>
      <c r="C15" s="139" t="s">
        <v>3</v>
      </c>
      <c r="D15" s="139" t="s">
        <v>5</v>
      </c>
      <c r="E15" s="139" t="s">
        <v>5</v>
      </c>
      <c r="F15" s="139" t="s">
        <v>5</v>
      </c>
      <c r="G15" s="116"/>
      <c r="H15" s="116"/>
      <c r="I15" s="116"/>
      <c r="J15" s="116"/>
      <c r="K15" s="116"/>
      <c r="L15" s="105"/>
      <c r="M15" s="105"/>
      <c r="N15" s="32"/>
      <c r="O15" s="161"/>
      <c r="P15" s="89"/>
      <c r="Q15" s="112"/>
      <c r="R15" s="112"/>
      <c r="S15" s="112"/>
      <c r="T15" s="18"/>
      <c r="U15" s="112"/>
      <c r="V15" s="48"/>
      <c r="AE15" s="78"/>
      <c r="AF15" s="78"/>
      <c r="AG15" s="78"/>
    </row>
    <row r="16" spans="1:40" ht="12.4" customHeight="1" x14ac:dyDescent="0.2">
      <c r="A16" s="35" t="s">
        <v>48</v>
      </c>
      <c r="B16" s="35" t="s">
        <v>35</v>
      </c>
      <c r="C16" s="35" t="s">
        <v>35</v>
      </c>
      <c r="D16" s="35" t="s">
        <v>25</v>
      </c>
      <c r="E16" s="35" t="s">
        <v>25</v>
      </c>
      <c r="F16" s="35" t="s">
        <v>25</v>
      </c>
      <c r="G16" s="116"/>
      <c r="H16" s="116"/>
      <c r="I16" s="116"/>
      <c r="J16" s="116"/>
      <c r="K16" s="116"/>
      <c r="L16" s="116"/>
      <c r="M16" s="116"/>
      <c r="N16" s="32"/>
      <c r="O16" s="89"/>
      <c r="P16" s="89"/>
      <c r="Q16" s="130"/>
      <c r="R16" s="48"/>
      <c r="S16" s="48"/>
      <c r="T16" s="48"/>
      <c r="U16" s="48"/>
      <c r="V16" s="48"/>
      <c r="AE16" s="78"/>
      <c r="AF16" s="78"/>
      <c r="AG16" s="78"/>
    </row>
    <row r="17" spans="1:35" ht="12.4" customHeight="1" x14ac:dyDescent="0.2">
      <c r="A17" s="46"/>
      <c r="B17" s="46"/>
      <c r="E17" s="46"/>
      <c r="F17" s="46"/>
      <c r="G17" s="46"/>
      <c r="H17" s="46"/>
      <c r="I17" s="46"/>
      <c r="J17" s="46"/>
      <c r="K17" s="46"/>
      <c r="L17" s="46"/>
      <c r="M17" s="46"/>
      <c r="N17" s="32"/>
      <c r="O17" s="89"/>
      <c r="P17" s="89"/>
      <c r="Q17" s="117"/>
      <c r="R17" s="130"/>
      <c r="S17" s="130"/>
      <c r="T17" s="76"/>
      <c r="U17" s="48"/>
      <c r="V17" s="48"/>
      <c r="AE17" s="78"/>
      <c r="AF17" s="78"/>
      <c r="AG17" s="78"/>
    </row>
    <row r="18" spans="1:35" ht="12.4" customHeight="1" x14ac:dyDescent="0.2">
      <c r="A18" s="31">
        <v>1.4875617027282715</v>
      </c>
      <c r="B18" s="2">
        <v>0</v>
      </c>
      <c r="C18" s="86">
        <f t="shared" ref="C18:C136" si="0">IF(B18-I$34&lt;0,0,B18-I$34)</f>
        <v>0</v>
      </c>
      <c r="D18" s="86">
        <f t="shared" ref="D18:E136" si="1">B18/$H$23</f>
        <v>0</v>
      </c>
      <c r="E18" s="86">
        <f t="shared" si="1"/>
        <v>0</v>
      </c>
      <c r="F18" s="86">
        <f t="shared" ref="F18:F136" si="2">E18-E17</f>
        <v>0</v>
      </c>
      <c r="G18" s="86"/>
      <c r="H18" s="23" t="s">
        <v>19</v>
      </c>
      <c r="I18" s="131"/>
      <c r="J18" s="131"/>
      <c r="K18" s="131"/>
      <c r="L18" s="131"/>
      <c r="M18" s="151"/>
      <c r="O18" s="31"/>
      <c r="P18" s="89"/>
      <c r="Q18" s="114"/>
      <c r="R18" s="50"/>
      <c r="S18" s="90"/>
      <c r="T18" s="102"/>
      <c r="U18" s="102"/>
      <c r="V18" s="102"/>
      <c r="W18" s="111"/>
      <c r="X18" s="114"/>
      <c r="AG18" s="78"/>
      <c r="AH18" s="78"/>
      <c r="AI18" s="78"/>
    </row>
    <row r="19" spans="1:35" ht="12.4" customHeight="1" x14ac:dyDescent="0.2">
      <c r="A19" s="31">
        <v>1.578770637512207</v>
      </c>
      <c r="B19" s="2">
        <v>2.0997170196642399E-3</v>
      </c>
      <c r="C19" s="86">
        <f t="shared" si="0"/>
        <v>0</v>
      </c>
      <c r="D19" s="86">
        <f t="shared" si="1"/>
        <v>1.4766898315274127E-3</v>
      </c>
      <c r="E19" s="86">
        <f t="shared" si="1"/>
        <v>0</v>
      </c>
      <c r="F19" s="86">
        <f t="shared" si="2"/>
        <v>0</v>
      </c>
      <c r="G19" s="86"/>
      <c r="H19" s="138" t="s">
        <v>88</v>
      </c>
      <c r="I19" s="138" t="s">
        <v>2</v>
      </c>
      <c r="J19" s="138" t="s">
        <v>83</v>
      </c>
      <c r="K19" s="138"/>
      <c r="L19" s="138" t="s">
        <v>83</v>
      </c>
      <c r="M19" s="138" t="s">
        <v>15</v>
      </c>
      <c r="O19" s="31"/>
      <c r="P19" s="89"/>
      <c r="Q19" s="114"/>
      <c r="R19" s="50"/>
      <c r="S19" s="116"/>
      <c r="T19" s="116"/>
      <c r="U19" s="116"/>
      <c r="V19" s="116"/>
      <c r="W19" s="111"/>
      <c r="X19" s="114"/>
      <c r="AG19" s="78"/>
      <c r="AH19" s="78"/>
      <c r="AI19" s="78"/>
    </row>
    <row r="20" spans="1:35" ht="12.4" customHeight="1" x14ac:dyDescent="0.2">
      <c r="A20" s="31">
        <v>1.78700852394104</v>
      </c>
      <c r="B20" s="2">
        <v>5.0745833301334637E-3</v>
      </c>
      <c r="C20" s="86">
        <f t="shared" si="0"/>
        <v>0</v>
      </c>
      <c r="D20" s="86">
        <f t="shared" si="1"/>
        <v>3.5688550088739481E-3</v>
      </c>
      <c r="E20" s="86">
        <f t="shared" si="1"/>
        <v>0</v>
      </c>
      <c r="F20" s="86">
        <f t="shared" si="2"/>
        <v>0</v>
      </c>
      <c r="G20" s="86"/>
      <c r="H20" s="139" t="s">
        <v>3</v>
      </c>
      <c r="I20" s="139" t="s">
        <v>3</v>
      </c>
      <c r="J20" s="139" t="s">
        <v>3</v>
      </c>
      <c r="K20" s="139" t="s">
        <v>61</v>
      </c>
      <c r="L20" s="139" t="s">
        <v>39</v>
      </c>
      <c r="M20" s="139" t="s">
        <v>9</v>
      </c>
      <c r="O20" s="31"/>
      <c r="P20" s="89"/>
      <c r="Q20" s="114"/>
      <c r="R20" s="50"/>
      <c r="S20" s="116"/>
      <c r="T20" s="116"/>
      <c r="U20" s="116"/>
      <c r="V20" s="116"/>
      <c r="W20" s="111"/>
      <c r="X20" s="114"/>
      <c r="AG20" s="78"/>
      <c r="AH20" s="78"/>
      <c r="AI20" s="78"/>
    </row>
    <row r="21" spans="1:35" ht="12.4" customHeight="1" x14ac:dyDescent="0.2">
      <c r="A21" s="31">
        <v>1.9792587757110596</v>
      </c>
      <c r="B21" s="2">
        <v>5.0745833301334637E-3</v>
      </c>
      <c r="C21" s="86">
        <f t="shared" si="0"/>
        <v>0</v>
      </c>
      <c r="D21" s="86">
        <f t="shared" si="1"/>
        <v>3.5688550088739481E-3</v>
      </c>
      <c r="E21" s="86">
        <f t="shared" si="1"/>
        <v>0</v>
      </c>
      <c r="F21" s="86">
        <f t="shared" si="2"/>
        <v>0</v>
      </c>
      <c r="G21" s="86"/>
      <c r="H21" s="35" t="s">
        <v>35</v>
      </c>
      <c r="I21" s="35" t="s">
        <v>35</v>
      </c>
      <c r="J21" s="35" t="s">
        <v>35</v>
      </c>
      <c r="K21" s="35" t="s">
        <v>25</v>
      </c>
      <c r="L21" s="35" t="s">
        <v>26</v>
      </c>
      <c r="M21" s="35" t="s">
        <v>18</v>
      </c>
      <c r="O21" s="31"/>
      <c r="P21" s="89"/>
      <c r="Q21" s="114"/>
      <c r="R21" s="50"/>
      <c r="S21" s="116"/>
      <c r="T21" s="116"/>
      <c r="U21" s="116"/>
      <c r="V21" s="116"/>
      <c r="W21" s="111"/>
      <c r="X21" s="114"/>
      <c r="AG21" s="113"/>
      <c r="AH21" s="78"/>
      <c r="AI21" s="78"/>
    </row>
    <row r="22" spans="1:35" ht="12.4" customHeight="1" x14ac:dyDescent="0.2">
      <c r="A22" s="31">
        <v>2.1449697017669678</v>
      </c>
      <c r="B22" s="2">
        <v>1.1192664202244487E-2</v>
      </c>
      <c r="C22" s="86">
        <f t="shared" si="0"/>
        <v>0</v>
      </c>
      <c r="D22" s="86">
        <f t="shared" si="1"/>
        <v>7.8715813894761275E-3</v>
      </c>
      <c r="E22" s="86">
        <f t="shared" si="1"/>
        <v>0</v>
      </c>
      <c r="F22" s="86">
        <f t="shared" si="2"/>
        <v>0</v>
      </c>
      <c r="G22" s="86"/>
      <c r="H22" s="15"/>
      <c r="I22" s="31"/>
      <c r="J22" s="31"/>
      <c r="K22" s="31"/>
      <c r="L22" s="31"/>
      <c r="M22" s="31"/>
      <c r="O22" s="31"/>
      <c r="P22" s="89"/>
      <c r="Q22" s="114"/>
      <c r="R22" s="50"/>
      <c r="S22" s="99"/>
      <c r="T22" s="111"/>
      <c r="U22" s="111"/>
      <c r="V22" s="111"/>
      <c r="W22" s="111"/>
      <c r="X22" s="114"/>
      <c r="AG22" s="113"/>
      <c r="AH22" s="78"/>
      <c r="AI22" s="78"/>
    </row>
    <row r="23" spans="1:35" ht="12.4" customHeight="1" x14ac:dyDescent="0.2">
      <c r="A23" s="31">
        <v>2.3301055431365967</v>
      </c>
      <c r="B23" s="2">
        <v>1.3646787219622638E-2</v>
      </c>
      <c r="C23" s="86">
        <f t="shared" si="0"/>
        <v>0</v>
      </c>
      <c r="D23" s="86">
        <f t="shared" si="1"/>
        <v>9.5975180138595361E-3</v>
      </c>
      <c r="E23" s="86">
        <f t="shared" si="1"/>
        <v>0</v>
      </c>
      <c r="F23" s="86">
        <f t="shared" si="2"/>
        <v>0</v>
      </c>
      <c r="G23" s="86"/>
      <c r="H23" s="66">
        <f>I23-J23</f>
        <v>1.4219079557772805</v>
      </c>
      <c r="I23" s="66">
        <v>10.64</v>
      </c>
      <c r="J23" s="66">
        <v>9.2180920442227201</v>
      </c>
      <c r="K23" s="25">
        <f>H23/I23</f>
        <v>0.13363796576854139</v>
      </c>
      <c r="L23" s="66">
        <f>M23/J23</f>
        <v>2.6871070370277077</v>
      </c>
      <c r="M23" s="66">
        <v>24.77</v>
      </c>
      <c r="O23" s="159"/>
      <c r="P23" s="89"/>
      <c r="Q23" s="114"/>
      <c r="R23" s="50"/>
      <c r="S23" s="92"/>
      <c r="T23" s="92"/>
      <c r="U23" s="92"/>
      <c r="V23" s="92"/>
      <c r="W23" s="111"/>
      <c r="X23" s="114"/>
      <c r="AG23" s="113"/>
      <c r="AH23" s="78"/>
      <c r="AI23" s="78"/>
    </row>
    <row r="24" spans="1:35" ht="12.4" customHeight="1" x14ac:dyDescent="0.2">
      <c r="A24" s="31">
        <v>2.5675208568572998</v>
      </c>
      <c r="B24" s="2">
        <v>1.455472493020352E-2</v>
      </c>
      <c r="C24" s="86">
        <f t="shared" si="0"/>
        <v>0</v>
      </c>
      <c r="D24" s="86">
        <f t="shared" si="1"/>
        <v>1.0236052812748513E-2</v>
      </c>
      <c r="E24" s="86">
        <f t="shared" si="1"/>
        <v>0</v>
      </c>
      <c r="F24" s="86">
        <f t="shared" si="2"/>
        <v>0</v>
      </c>
      <c r="G24" s="86"/>
      <c r="O24" s="31"/>
      <c r="P24" s="89"/>
      <c r="Q24" s="114"/>
      <c r="R24" s="50"/>
      <c r="S24" s="48"/>
      <c r="T24" s="48"/>
      <c r="U24" s="48"/>
      <c r="V24" s="48"/>
      <c r="W24" s="111"/>
      <c r="X24" s="114"/>
      <c r="AG24" s="113"/>
      <c r="AH24" s="78"/>
      <c r="AI24" s="78"/>
    </row>
    <row r="25" spans="1:35" ht="12.4" customHeight="1" x14ac:dyDescent="0.2">
      <c r="A25" s="31">
        <v>2.7994999885559082</v>
      </c>
      <c r="B25" s="2">
        <v>1.5790810688631609E-2</v>
      </c>
      <c r="C25" s="86">
        <f t="shared" si="0"/>
        <v>0</v>
      </c>
      <c r="D25" s="86">
        <f t="shared" si="1"/>
        <v>1.1105367702932377E-2</v>
      </c>
      <c r="E25" s="86">
        <f t="shared" si="1"/>
        <v>0</v>
      </c>
      <c r="F25" s="86">
        <f t="shared" si="2"/>
        <v>0</v>
      </c>
      <c r="G25" s="86"/>
      <c r="H25" s="23" t="s">
        <v>76</v>
      </c>
      <c r="I25" s="131"/>
      <c r="J25" s="131"/>
      <c r="K25" s="131"/>
      <c r="L25" s="131"/>
      <c r="M25" s="151"/>
      <c r="O25" s="31"/>
      <c r="P25" s="89"/>
      <c r="Q25" s="114"/>
      <c r="R25" s="50"/>
      <c r="S25" s="90"/>
      <c r="T25" s="102"/>
      <c r="U25" s="102"/>
      <c r="V25" s="102"/>
      <c r="W25" s="111"/>
      <c r="X25" s="114"/>
      <c r="AG25" s="19"/>
      <c r="AH25" s="78"/>
      <c r="AI25" s="78"/>
    </row>
    <row r="26" spans="1:35" ht="12.4" customHeight="1" x14ac:dyDescent="0.2">
      <c r="A26" s="31">
        <v>3.0819201469421387</v>
      </c>
      <c r="B26" s="2">
        <v>1.7245887694880366E-2</v>
      </c>
      <c r="C26" s="86">
        <f t="shared" si="0"/>
        <v>0</v>
      </c>
      <c r="D26" s="86">
        <f t="shared" si="1"/>
        <v>1.2128694846111166E-2</v>
      </c>
      <c r="E26" s="86">
        <f t="shared" si="1"/>
        <v>0</v>
      </c>
      <c r="F26" s="86">
        <f t="shared" si="2"/>
        <v>0</v>
      </c>
      <c r="G26" s="86"/>
      <c r="H26" s="138" t="s">
        <v>88</v>
      </c>
      <c r="I26" s="138" t="s">
        <v>2</v>
      </c>
      <c r="J26" s="138" t="s">
        <v>83</v>
      </c>
      <c r="K26" s="138"/>
      <c r="L26" s="138" t="s">
        <v>83</v>
      </c>
      <c r="M26" s="138" t="s">
        <v>15</v>
      </c>
      <c r="O26" s="31"/>
      <c r="P26" s="89"/>
      <c r="Q26" s="114"/>
      <c r="R26" s="50"/>
      <c r="S26" s="116"/>
      <c r="T26" s="116"/>
      <c r="U26" s="116"/>
      <c r="V26" s="116"/>
      <c r="W26" s="111"/>
      <c r="X26" s="114"/>
      <c r="AG26" s="19"/>
      <c r="AH26" s="78"/>
      <c r="AI26" s="78"/>
    </row>
    <row r="27" spans="1:35" ht="12.4" customHeight="1" x14ac:dyDescent="0.2">
      <c r="A27" s="31">
        <v>3.3731334209442139</v>
      </c>
      <c r="B27" s="2">
        <v>1.864405814849306E-2</v>
      </c>
      <c r="C27" s="86">
        <f t="shared" si="0"/>
        <v>0</v>
      </c>
      <c r="D27" s="86">
        <f t="shared" si="1"/>
        <v>1.3112000726025447E-2</v>
      </c>
      <c r="E27" s="86">
        <f t="shared" si="1"/>
        <v>0</v>
      </c>
      <c r="F27" s="86">
        <f t="shared" si="2"/>
        <v>0</v>
      </c>
      <c r="G27" s="86"/>
      <c r="H27" s="139" t="s">
        <v>3</v>
      </c>
      <c r="I27" s="139" t="s">
        <v>3</v>
      </c>
      <c r="J27" s="139" t="s">
        <v>3</v>
      </c>
      <c r="K27" s="139" t="s">
        <v>61</v>
      </c>
      <c r="L27" s="139" t="s">
        <v>39</v>
      </c>
      <c r="M27" s="139" t="s">
        <v>9</v>
      </c>
      <c r="O27" s="31"/>
      <c r="P27" s="89"/>
      <c r="Q27" s="114"/>
      <c r="R27" s="50"/>
      <c r="S27" s="116"/>
      <c r="T27" s="116"/>
      <c r="U27" s="116"/>
      <c r="V27" s="116"/>
      <c r="W27" s="111"/>
      <c r="X27" s="114"/>
      <c r="AG27" s="19"/>
      <c r="AH27" s="78"/>
      <c r="AI27" s="78"/>
    </row>
    <row r="28" spans="1:35" ht="12.4" customHeight="1" x14ac:dyDescent="0.2">
      <c r="A28" s="31">
        <v>3.67337965965271</v>
      </c>
      <c r="B28" s="2">
        <v>1.9459500543307511E-2</v>
      </c>
      <c r="C28" s="86">
        <f t="shared" si="0"/>
        <v>0</v>
      </c>
      <c r="D28" s="86">
        <f t="shared" si="1"/>
        <v>1.3685485381977521E-2</v>
      </c>
      <c r="E28" s="86">
        <f t="shared" si="1"/>
        <v>0</v>
      </c>
      <c r="F28" s="86">
        <f t="shared" si="2"/>
        <v>0</v>
      </c>
      <c r="G28" s="86"/>
      <c r="H28" s="35" t="s">
        <v>35</v>
      </c>
      <c r="I28" s="35" t="s">
        <v>35</v>
      </c>
      <c r="J28" s="35" t="s">
        <v>35</v>
      </c>
      <c r="K28" s="35" t="s">
        <v>25</v>
      </c>
      <c r="L28" s="35" t="s">
        <v>26</v>
      </c>
      <c r="M28" s="35" t="s">
        <v>18</v>
      </c>
      <c r="O28" s="31"/>
      <c r="P28" s="89"/>
      <c r="Q28" s="114"/>
      <c r="R28" s="50"/>
      <c r="S28" s="116"/>
      <c r="T28" s="116"/>
      <c r="U28" s="116"/>
      <c r="V28" s="116"/>
      <c r="W28" s="111"/>
      <c r="X28" s="114"/>
      <c r="AG28" s="19"/>
      <c r="AH28" s="78"/>
      <c r="AI28" s="78"/>
    </row>
    <row r="29" spans="1:35" ht="12.4" customHeight="1" x14ac:dyDescent="0.2">
      <c r="A29" s="31">
        <v>4.0172719955444336</v>
      </c>
      <c r="B29" s="2">
        <v>2.1207063302281313E-2</v>
      </c>
      <c r="C29" s="86">
        <f t="shared" si="0"/>
        <v>0</v>
      </c>
      <c r="D29" s="86">
        <f t="shared" si="1"/>
        <v>1.491451202316999E-2</v>
      </c>
      <c r="E29" s="86">
        <f t="shared" si="1"/>
        <v>0</v>
      </c>
      <c r="F29" s="86">
        <f t="shared" si="2"/>
        <v>0</v>
      </c>
      <c r="G29" s="86"/>
      <c r="H29" s="15"/>
      <c r="I29" s="31"/>
      <c r="J29" s="31"/>
      <c r="K29" s="31"/>
      <c r="L29" s="31"/>
      <c r="M29" s="31"/>
      <c r="O29" s="31"/>
      <c r="P29" s="89"/>
      <c r="Q29" s="114"/>
      <c r="R29" s="50"/>
      <c r="S29" s="99"/>
      <c r="T29" s="111"/>
      <c r="U29" s="111"/>
      <c r="V29" s="111"/>
      <c r="W29" s="111"/>
      <c r="X29" s="114"/>
      <c r="AG29" s="162"/>
      <c r="AH29" s="78"/>
      <c r="AI29" s="78"/>
    </row>
    <row r="30" spans="1:35" ht="12.4" customHeight="1" x14ac:dyDescent="0.2">
      <c r="A30" s="31">
        <v>4.3940186500549316</v>
      </c>
      <c r="B30" s="2">
        <v>2.2605083808302878E-2</v>
      </c>
      <c r="C30" s="86">
        <f t="shared" si="0"/>
        <v>0</v>
      </c>
      <c r="D30" s="86">
        <f t="shared" si="1"/>
        <v>1.5897712447881969E-2</v>
      </c>
      <c r="E30" s="86">
        <f t="shared" si="1"/>
        <v>0</v>
      </c>
      <c r="F30" s="86">
        <f t="shared" si="2"/>
        <v>0</v>
      </c>
      <c r="G30" s="86"/>
      <c r="H30" s="66">
        <f>C136</f>
        <v>1.2589582045585848</v>
      </c>
      <c r="I30" s="66">
        <f>(Table!AJ5-(Table!AJ4-Table!AJ2-'Raw Data'!M30)/Table!AJ3)-'Raw Data'!I34</f>
        <v>10.516262219392864</v>
      </c>
      <c r="J30" s="66">
        <f>I30-H30</f>
        <v>9.2573040148342791</v>
      </c>
      <c r="K30" s="25">
        <f>H30/I30</f>
        <v>0.11971536828332037</v>
      </c>
      <c r="L30" s="66">
        <f>M30/J30</f>
        <v>2.6757250232149175</v>
      </c>
      <c r="M30" s="66">
        <f>M23</f>
        <v>24.77</v>
      </c>
      <c r="N30" s="149"/>
      <c r="O30" s="86"/>
      <c r="P30" s="89"/>
      <c r="Q30" s="48"/>
      <c r="R30" s="50"/>
      <c r="S30" s="92"/>
      <c r="T30" s="92"/>
      <c r="U30" s="92"/>
      <c r="V30" s="92"/>
      <c r="W30" s="72"/>
      <c r="X30" s="4"/>
    </row>
    <row r="31" spans="1:35" ht="12.4" customHeight="1" x14ac:dyDescent="0.2">
      <c r="A31" s="31">
        <v>4.8040194511413574</v>
      </c>
      <c r="B31" s="2">
        <v>2.3536963391234168E-2</v>
      </c>
      <c r="C31" s="86">
        <f t="shared" si="0"/>
        <v>0</v>
      </c>
      <c r="D31" s="86">
        <f t="shared" si="1"/>
        <v>1.655308509640329E-2</v>
      </c>
      <c r="E31" s="86">
        <f t="shared" si="1"/>
        <v>0</v>
      </c>
      <c r="F31" s="86">
        <f t="shared" si="2"/>
        <v>0</v>
      </c>
      <c r="G31" s="86"/>
      <c r="H31" s="15"/>
      <c r="I31" s="31"/>
      <c r="J31" s="31"/>
      <c r="K31" s="31"/>
      <c r="L31" s="31"/>
      <c r="M31" s="36"/>
      <c r="O31" s="127"/>
      <c r="P31" s="89"/>
      <c r="Q31" s="92"/>
      <c r="R31" s="48"/>
      <c r="S31" s="48"/>
      <c r="T31" s="48"/>
      <c r="U31" s="48"/>
      <c r="V31" s="48"/>
    </row>
    <row r="32" spans="1:35" ht="12.4" customHeight="1" x14ac:dyDescent="0.2">
      <c r="A32" s="31">
        <v>5.2533493041992187</v>
      </c>
      <c r="B32" s="2">
        <v>2.4584661628468892E-2</v>
      </c>
      <c r="C32" s="86">
        <f t="shared" si="0"/>
        <v>0</v>
      </c>
      <c r="D32" s="86">
        <f t="shared" si="1"/>
        <v>1.7289910734784364E-2</v>
      </c>
      <c r="E32" s="86">
        <f t="shared" si="1"/>
        <v>0</v>
      </c>
      <c r="F32" s="86">
        <f t="shared" si="2"/>
        <v>0</v>
      </c>
      <c r="G32" s="86"/>
      <c r="I32" s="165" t="s">
        <v>36</v>
      </c>
      <c r="J32" s="166"/>
      <c r="K32" s="165" t="s">
        <v>64</v>
      </c>
      <c r="L32" s="166"/>
      <c r="M32" s="99"/>
      <c r="N32" s="36"/>
      <c r="O32" s="127"/>
      <c r="P32" s="89"/>
      <c r="Q32" s="92"/>
      <c r="R32" s="48"/>
      <c r="S32" s="48"/>
      <c r="T32" s="48"/>
      <c r="U32" s="48"/>
      <c r="V32" s="48"/>
    </row>
    <row r="33" spans="1:22" ht="12.4" customHeight="1" x14ac:dyDescent="0.2">
      <c r="A33" s="31">
        <v>5.7564778327941895</v>
      </c>
      <c r="B33" s="2">
        <v>2.5343064824701285E-2</v>
      </c>
      <c r="C33" s="86">
        <f t="shared" si="0"/>
        <v>0</v>
      </c>
      <c r="D33" s="86">
        <f t="shared" si="1"/>
        <v>1.7823280840177588E-2</v>
      </c>
      <c r="E33" s="86">
        <f t="shared" si="1"/>
        <v>0</v>
      </c>
      <c r="F33" s="86">
        <f t="shared" si="2"/>
        <v>0</v>
      </c>
      <c r="G33" s="86"/>
      <c r="I33" s="167" t="s">
        <v>35</v>
      </c>
      <c r="J33" s="168"/>
      <c r="K33" s="167" t="s">
        <v>48</v>
      </c>
      <c r="L33" s="168"/>
      <c r="M33" s="48"/>
      <c r="N33" s="36"/>
      <c r="O33" s="127"/>
      <c r="P33" s="89"/>
      <c r="Q33" s="92"/>
      <c r="R33" s="48"/>
      <c r="S33" s="48"/>
      <c r="T33" s="48"/>
      <c r="U33" s="48"/>
      <c r="V33" s="48"/>
    </row>
    <row r="34" spans="1:22" ht="12.4" customHeight="1" x14ac:dyDescent="0.2">
      <c r="A34" s="31">
        <v>6.2886233329772949</v>
      </c>
      <c r="B34" s="2">
        <v>2.7032378711737692E-2</v>
      </c>
      <c r="C34" s="86">
        <f t="shared" si="0"/>
        <v>0</v>
      </c>
      <c r="D34" s="86">
        <f t="shared" si="1"/>
        <v>1.9011342191246512E-2</v>
      </c>
      <c r="E34" s="86">
        <f t="shared" si="1"/>
        <v>0</v>
      </c>
      <c r="F34" s="86">
        <f t="shared" si="2"/>
        <v>0</v>
      </c>
      <c r="G34" s="86"/>
      <c r="I34" s="5">
        <v>5.2338223372353242E-2</v>
      </c>
      <c r="J34" s="3"/>
      <c r="K34" s="53">
        <f ca="1">LOOKUP(I34,B$18:B$136,OFFSET(A$18:A$136,1,0))</f>
        <v>44.658226013183594</v>
      </c>
      <c r="L34" s="3"/>
      <c r="M34" s="128"/>
      <c r="N34" s="36"/>
      <c r="O34" s="127"/>
      <c r="P34" s="89"/>
      <c r="Q34" s="92"/>
      <c r="R34" s="48"/>
      <c r="S34" s="48"/>
      <c r="T34" s="48"/>
      <c r="U34" s="48"/>
      <c r="V34" s="48"/>
    </row>
    <row r="35" spans="1:22" ht="12.4" customHeight="1" x14ac:dyDescent="0.2">
      <c r="A35" s="31">
        <v>6.8796830177307129</v>
      </c>
      <c r="B35" s="2">
        <v>2.883818025002256E-2</v>
      </c>
      <c r="C35" s="86">
        <f t="shared" si="0"/>
        <v>0</v>
      </c>
      <c r="D35" s="86">
        <f t="shared" si="1"/>
        <v>2.0281327024616217E-2</v>
      </c>
      <c r="E35" s="86">
        <f t="shared" si="1"/>
        <v>0</v>
      </c>
      <c r="F35" s="86">
        <f t="shared" si="2"/>
        <v>0</v>
      </c>
      <c r="G35" s="86"/>
      <c r="H35" s="15"/>
      <c r="I35" s="31"/>
      <c r="J35" s="31"/>
      <c r="K35" s="111"/>
      <c r="L35" s="111"/>
      <c r="M35" s="111"/>
      <c r="N35" s="36"/>
      <c r="O35" s="127"/>
      <c r="P35" s="89"/>
      <c r="Q35" s="92"/>
      <c r="R35" s="48"/>
      <c r="S35" s="48"/>
      <c r="T35" s="48"/>
      <c r="U35" s="48"/>
      <c r="V35" s="48"/>
    </row>
    <row r="36" spans="1:22" ht="12.4" customHeight="1" x14ac:dyDescent="0.2">
      <c r="A36" s="31">
        <v>7.5385303497314453</v>
      </c>
      <c r="B36" s="2">
        <v>3.0058952610706909E-2</v>
      </c>
      <c r="C36" s="86">
        <f t="shared" si="0"/>
        <v>0</v>
      </c>
      <c r="D36" s="86">
        <f t="shared" si="1"/>
        <v>2.1139872302265373E-2</v>
      </c>
      <c r="E36" s="86">
        <f t="shared" si="1"/>
        <v>0</v>
      </c>
      <c r="F36" s="86">
        <f t="shared" si="2"/>
        <v>0</v>
      </c>
      <c r="G36" s="86"/>
      <c r="H36" s="15"/>
      <c r="I36" s="31"/>
      <c r="J36" s="31"/>
      <c r="K36" s="31"/>
      <c r="L36" s="31"/>
      <c r="M36" s="31"/>
      <c r="N36" s="36"/>
      <c r="O36" s="127"/>
      <c r="P36" s="89"/>
      <c r="Q36" s="92"/>
      <c r="R36" s="48"/>
      <c r="S36" s="48"/>
      <c r="T36" s="48"/>
      <c r="U36" s="48"/>
      <c r="V36" s="48"/>
    </row>
    <row r="37" spans="1:22" ht="12.4" customHeight="1" x14ac:dyDescent="0.2">
      <c r="A37" s="31">
        <v>8.2331094741821289</v>
      </c>
      <c r="B37" s="2">
        <v>3.1343164336867631E-2</v>
      </c>
      <c r="C37" s="86">
        <f t="shared" si="0"/>
        <v>0</v>
      </c>
      <c r="D37" s="86">
        <f t="shared" si="1"/>
        <v>2.2043033242425323E-2</v>
      </c>
      <c r="E37" s="86">
        <f t="shared" si="1"/>
        <v>0</v>
      </c>
      <c r="F37" s="86">
        <f t="shared" si="2"/>
        <v>0</v>
      </c>
      <c r="G37" s="86"/>
      <c r="H37" s="15"/>
      <c r="I37" s="31"/>
      <c r="J37" s="31"/>
      <c r="K37" s="31"/>
      <c r="L37" s="31"/>
      <c r="M37" s="31"/>
      <c r="N37" s="36"/>
      <c r="O37" s="127"/>
      <c r="P37" s="89"/>
      <c r="Q37" s="92"/>
      <c r="R37" s="48"/>
      <c r="S37" s="48"/>
      <c r="T37" s="48"/>
      <c r="U37" s="48"/>
      <c r="V37" s="48"/>
    </row>
    <row r="38" spans="1:22" ht="12.4" customHeight="1" x14ac:dyDescent="0.2">
      <c r="A38" s="31">
        <v>9.0138616561889648</v>
      </c>
      <c r="B38" s="2">
        <v>3.2623961871722715E-2</v>
      </c>
      <c r="C38" s="86">
        <f t="shared" si="0"/>
        <v>0</v>
      </c>
      <c r="D38" s="86">
        <f t="shared" si="1"/>
        <v>2.2943793048748329E-2</v>
      </c>
      <c r="E38" s="86">
        <f t="shared" si="1"/>
        <v>0</v>
      </c>
      <c r="F38" s="86">
        <f t="shared" si="2"/>
        <v>0</v>
      </c>
      <c r="G38" s="86"/>
      <c r="N38" s="36"/>
      <c r="O38" s="127"/>
      <c r="P38" s="89"/>
      <c r="Q38" s="92"/>
      <c r="R38" s="48"/>
      <c r="S38" s="48"/>
      <c r="T38" s="48"/>
      <c r="U38" s="48"/>
      <c r="V38" s="48"/>
    </row>
    <row r="39" spans="1:22" ht="12.4" customHeight="1" x14ac:dyDescent="0.2">
      <c r="A39" s="31">
        <v>9.8675165176391602</v>
      </c>
      <c r="B39" s="2">
        <v>3.3556814672192556E-2</v>
      </c>
      <c r="C39" s="86">
        <f t="shared" si="0"/>
        <v>0</v>
      </c>
      <c r="D39" s="86">
        <f t="shared" si="1"/>
        <v>2.3599850142092253E-2</v>
      </c>
      <c r="E39" s="86">
        <f t="shared" si="1"/>
        <v>0</v>
      </c>
      <c r="F39" s="86">
        <f t="shared" si="2"/>
        <v>0</v>
      </c>
      <c r="G39" s="86"/>
      <c r="N39" s="36"/>
      <c r="O39" s="127"/>
      <c r="P39" s="89"/>
      <c r="Q39" s="92"/>
      <c r="R39" s="48"/>
      <c r="S39" s="48"/>
      <c r="T39" s="48"/>
      <c r="U39" s="48"/>
      <c r="V39" s="48"/>
    </row>
    <row r="40" spans="1:22" ht="12.4" customHeight="1" x14ac:dyDescent="0.2">
      <c r="A40" s="31">
        <v>10.777927398681641</v>
      </c>
      <c r="B40" s="2">
        <v>3.4314090377883986E-2</v>
      </c>
      <c r="C40" s="86">
        <f t="shared" si="0"/>
        <v>0</v>
      </c>
      <c r="D40" s="86">
        <f t="shared" si="1"/>
        <v>2.4132427305483584E-2</v>
      </c>
      <c r="E40" s="86">
        <f t="shared" si="1"/>
        <v>0</v>
      </c>
      <c r="F40" s="86">
        <f t="shared" si="2"/>
        <v>0</v>
      </c>
      <c r="G40" s="86"/>
      <c r="N40" s="36"/>
      <c r="O40" s="127"/>
      <c r="P40" s="89"/>
      <c r="Q40" s="92"/>
      <c r="R40" s="48"/>
      <c r="S40" s="48"/>
      <c r="T40" s="48"/>
      <c r="U40" s="48"/>
      <c r="V40" s="48"/>
    </row>
    <row r="41" spans="1:22" ht="12.4" customHeight="1" x14ac:dyDescent="0.2">
      <c r="A41" s="31">
        <v>11.872514724731445</v>
      </c>
      <c r="B41" s="2">
        <v>3.5362324966117742E-2</v>
      </c>
      <c r="C41" s="86">
        <f t="shared" si="0"/>
        <v>0</v>
      </c>
      <c r="D41" s="86">
        <f t="shared" si="1"/>
        <v>2.4869630149011342E-2</v>
      </c>
      <c r="E41" s="86">
        <f t="shared" si="1"/>
        <v>0</v>
      </c>
      <c r="F41" s="86">
        <f t="shared" si="2"/>
        <v>0</v>
      </c>
      <c r="G41" s="86"/>
      <c r="N41" s="36"/>
      <c r="O41" s="127"/>
      <c r="P41" s="89"/>
      <c r="Q41" s="92"/>
      <c r="R41" s="48"/>
      <c r="S41" s="48"/>
      <c r="T41" s="48"/>
      <c r="U41" s="48"/>
      <c r="V41" s="48"/>
    </row>
    <row r="42" spans="1:22" ht="12.4" customHeight="1" x14ac:dyDescent="0.2">
      <c r="A42" s="31">
        <v>12.863264083862305</v>
      </c>
      <c r="B42" s="2">
        <v>3.6818826474482196E-2</v>
      </c>
      <c r="C42" s="86">
        <f t="shared" si="0"/>
        <v>0</v>
      </c>
      <c r="D42" s="86">
        <f t="shared" si="1"/>
        <v>2.5893959116611964E-2</v>
      </c>
      <c r="E42" s="86">
        <f t="shared" si="1"/>
        <v>0</v>
      </c>
      <c r="F42" s="86">
        <f t="shared" si="2"/>
        <v>0</v>
      </c>
      <c r="G42" s="86"/>
      <c r="H42" s="15"/>
      <c r="I42" s="31"/>
      <c r="J42" s="31"/>
      <c r="K42" s="31"/>
      <c r="L42" s="31"/>
      <c r="M42" s="31"/>
      <c r="N42" s="36"/>
      <c r="O42" s="127"/>
      <c r="P42" s="89"/>
      <c r="Q42" s="92"/>
      <c r="R42" s="48"/>
      <c r="S42" s="48"/>
      <c r="T42" s="48"/>
      <c r="U42" s="48"/>
      <c r="V42" s="48"/>
    </row>
    <row r="43" spans="1:22" ht="12.4" customHeight="1" x14ac:dyDescent="0.2">
      <c r="A43" s="31">
        <v>14.165449142456055</v>
      </c>
      <c r="B43" s="2">
        <v>3.9615201984997836E-2</v>
      </c>
      <c r="C43" s="86">
        <f t="shared" si="0"/>
        <v>0</v>
      </c>
      <c r="D43" s="86">
        <f t="shared" si="1"/>
        <v>2.7860595212256437E-2</v>
      </c>
      <c r="E43" s="86">
        <f t="shared" si="1"/>
        <v>0</v>
      </c>
      <c r="F43" s="86">
        <f t="shared" si="2"/>
        <v>0</v>
      </c>
      <c r="G43" s="86"/>
      <c r="H43" s="15"/>
      <c r="I43" s="31"/>
      <c r="J43" s="31"/>
      <c r="K43" s="31"/>
      <c r="L43" s="31"/>
      <c r="M43" s="98"/>
      <c r="N43" s="36"/>
      <c r="O43" s="127"/>
      <c r="P43" s="89"/>
      <c r="Q43" s="92"/>
      <c r="R43" s="48"/>
      <c r="S43" s="48"/>
      <c r="T43" s="48"/>
      <c r="U43" s="48"/>
      <c r="V43" s="48"/>
    </row>
    <row r="44" spans="1:22" ht="12.4" customHeight="1" x14ac:dyDescent="0.2">
      <c r="A44" s="31">
        <v>15.458123207092285</v>
      </c>
      <c r="B44" s="2">
        <v>4.1420331642730158E-2</v>
      </c>
      <c r="C44" s="86">
        <f t="shared" si="0"/>
        <v>0</v>
      </c>
      <c r="D44" s="86">
        <f t="shared" si="1"/>
        <v>2.9130107525200458E-2</v>
      </c>
      <c r="E44" s="86">
        <f t="shared" si="1"/>
        <v>0</v>
      </c>
      <c r="F44" s="86">
        <f t="shared" si="2"/>
        <v>0</v>
      </c>
      <c r="G44" s="86"/>
      <c r="H44" s="15"/>
      <c r="I44" s="31"/>
      <c r="J44" s="31"/>
      <c r="K44" s="31"/>
      <c r="L44" s="31"/>
      <c r="M44" s="98"/>
      <c r="N44" s="36"/>
      <c r="O44" s="127"/>
      <c r="P44" s="89"/>
      <c r="Q44" s="92"/>
      <c r="R44" s="48"/>
      <c r="S44" s="48"/>
      <c r="T44" s="48"/>
      <c r="U44" s="48"/>
      <c r="V44" s="48"/>
    </row>
    <row r="45" spans="1:22" ht="12.4" customHeight="1" x14ac:dyDescent="0.2">
      <c r="A45" s="31">
        <v>16.863029479980469</v>
      </c>
      <c r="B45" s="2">
        <v>4.2875803703209384E-2</v>
      </c>
      <c r="C45" s="86">
        <f t="shared" si="0"/>
        <v>0</v>
      </c>
      <c r="D45" s="86">
        <f t="shared" si="1"/>
        <v>3.0153712502277611E-2</v>
      </c>
      <c r="E45" s="86">
        <f t="shared" si="1"/>
        <v>0</v>
      </c>
      <c r="F45" s="86">
        <f t="shared" si="2"/>
        <v>0</v>
      </c>
      <c r="G45" s="86"/>
      <c r="H45" s="15"/>
      <c r="I45" s="31"/>
      <c r="J45" s="31"/>
      <c r="K45" s="31"/>
      <c r="L45" s="31"/>
      <c r="M45" s="98"/>
      <c r="N45" s="36"/>
      <c r="O45" s="127"/>
      <c r="P45" s="89"/>
      <c r="Q45" s="92"/>
      <c r="R45" s="48"/>
      <c r="S45" s="48"/>
      <c r="T45" s="48"/>
      <c r="U45" s="48"/>
      <c r="V45" s="48"/>
    </row>
    <row r="46" spans="1:22" ht="12.4" customHeight="1" x14ac:dyDescent="0.2">
      <c r="A46" s="31">
        <v>18.45722770690918</v>
      </c>
      <c r="B46" s="2">
        <v>4.532404127763584E-2</v>
      </c>
      <c r="C46" s="86">
        <f t="shared" si="0"/>
        <v>0</v>
      </c>
      <c r="D46" s="86">
        <f t="shared" si="1"/>
        <v>3.1875510009970812E-2</v>
      </c>
      <c r="E46" s="86">
        <f t="shared" si="1"/>
        <v>0</v>
      </c>
      <c r="F46" s="86">
        <f t="shared" si="2"/>
        <v>0</v>
      </c>
      <c r="G46" s="86"/>
      <c r="H46" s="15"/>
      <c r="I46" s="31"/>
      <c r="J46" s="31"/>
      <c r="K46" s="31"/>
      <c r="L46" s="31"/>
      <c r="M46" s="98"/>
      <c r="N46" s="36"/>
      <c r="O46" s="127"/>
      <c r="P46" s="89"/>
      <c r="Q46" s="92"/>
      <c r="R46" s="48"/>
      <c r="S46" s="48"/>
      <c r="T46" s="48"/>
      <c r="U46" s="48"/>
      <c r="V46" s="48"/>
    </row>
    <row r="47" spans="1:22" ht="12.4" customHeight="1" x14ac:dyDescent="0.2">
      <c r="A47" s="31">
        <v>20.289402008056641</v>
      </c>
      <c r="B47" s="2">
        <v>4.6952835451811552E-2</v>
      </c>
      <c r="C47" s="86">
        <f t="shared" si="0"/>
        <v>0</v>
      </c>
      <c r="D47" s="86">
        <f t="shared" si="1"/>
        <v>3.3021009032996769E-2</v>
      </c>
      <c r="E47" s="86">
        <f t="shared" si="1"/>
        <v>0</v>
      </c>
      <c r="F47" s="86">
        <f t="shared" si="2"/>
        <v>0</v>
      </c>
      <c r="G47" s="86"/>
      <c r="H47" s="15"/>
      <c r="I47" s="31"/>
      <c r="J47" s="31"/>
      <c r="K47" s="31"/>
      <c r="L47" s="31"/>
      <c r="M47" s="98"/>
      <c r="N47" s="36"/>
      <c r="O47" s="127"/>
      <c r="P47" s="89"/>
      <c r="Q47" s="92"/>
      <c r="R47" s="48"/>
      <c r="S47" s="48"/>
      <c r="T47" s="48"/>
      <c r="U47" s="48"/>
      <c r="V47" s="48"/>
    </row>
    <row r="48" spans="1:22" ht="12.4" customHeight="1" x14ac:dyDescent="0.2">
      <c r="A48" s="31">
        <v>22.192638397216797</v>
      </c>
      <c r="B48" s="2">
        <v>4.7770764958113429E-2</v>
      </c>
      <c r="C48" s="86">
        <f t="shared" si="0"/>
        <v>0</v>
      </c>
      <c r="D48" s="86">
        <f t="shared" si="1"/>
        <v>3.3596242825717736E-2</v>
      </c>
      <c r="E48" s="86">
        <f t="shared" si="1"/>
        <v>0</v>
      </c>
      <c r="F48" s="86">
        <f t="shared" si="2"/>
        <v>0</v>
      </c>
      <c r="G48" s="86"/>
      <c r="H48" s="15"/>
      <c r="I48" s="31"/>
      <c r="J48" s="31"/>
      <c r="K48" s="31"/>
      <c r="L48" s="31"/>
      <c r="M48" s="98"/>
      <c r="N48" s="36"/>
      <c r="O48" s="127"/>
      <c r="P48" s="89"/>
      <c r="Q48" s="92"/>
      <c r="R48" s="48"/>
      <c r="S48" s="48"/>
      <c r="T48" s="48"/>
      <c r="U48" s="48"/>
      <c r="V48" s="48"/>
    </row>
    <row r="49" spans="1:22" ht="12.4" customHeight="1" x14ac:dyDescent="0.2">
      <c r="A49" s="31">
        <v>24.259510040283203</v>
      </c>
      <c r="B49" s="2">
        <v>4.9395648960489778E-2</v>
      </c>
      <c r="C49" s="86">
        <f t="shared" si="0"/>
        <v>0</v>
      </c>
      <c r="D49" s="86">
        <f t="shared" si="1"/>
        <v>3.4738991901545301E-2</v>
      </c>
      <c r="E49" s="86">
        <f t="shared" si="1"/>
        <v>0</v>
      </c>
      <c r="F49" s="86">
        <f t="shared" si="2"/>
        <v>0</v>
      </c>
      <c r="G49" s="86"/>
      <c r="H49" s="15"/>
      <c r="I49" s="31"/>
      <c r="J49" s="31"/>
      <c r="K49" s="31"/>
      <c r="L49" s="98"/>
      <c r="M49" s="98"/>
      <c r="N49" s="36"/>
      <c r="O49" s="127"/>
      <c r="P49" s="89"/>
      <c r="Q49" s="92"/>
      <c r="R49" s="48"/>
      <c r="S49" s="48"/>
      <c r="T49" s="48"/>
      <c r="U49" s="48"/>
      <c r="V49" s="48"/>
    </row>
    <row r="50" spans="1:22" ht="12.4" customHeight="1" x14ac:dyDescent="0.2">
      <c r="A50" s="31">
        <v>26.577785491943359</v>
      </c>
      <c r="B50" s="2">
        <v>5.0269312832970169E-2</v>
      </c>
      <c r="C50" s="86">
        <f t="shared" si="0"/>
        <v>0</v>
      </c>
      <c r="D50" s="86">
        <f t="shared" si="1"/>
        <v>3.5353422581766651E-2</v>
      </c>
      <c r="E50" s="86">
        <f t="shared" si="1"/>
        <v>0</v>
      </c>
      <c r="F50" s="86">
        <f t="shared" si="2"/>
        <v>0</v>
      </c>
      <c r="G50" s="86"/>
      <c r="H50" s="15"/>
      <c r="I50" s="31"/>
      <c r="J50" s="31"/>
      <c r="K50" s="31"/>
      <c r="L50" s="98"/>
      <c r="M50" s="98"/>
      <c r="N50" s="36"/>
      <c r="O50" s="127"/>
      <c r="P50" s="89"/>
      <c r="Q50" s="92"/>
      <c r="R50" s="48"/>
      <c r="S50" s="48"/>
      <c r="T50" s="48"/>
      <c r="U50" s="48"/>
      <c r="V50" s="48"/>
    </row>
    <row r="51" spans="1:22" ht="12.4" customHeight="1" x14ac:dyDescent="0.2">
      <c r="A51" s="31">
        <v>28.987348556518555</v>
      </c>
      <c r="B51" s="2">
        <v>5.1499203160637989E-2</v>
      </c>
      <c r="C51" s="86">
        <f t="shared" si="0"/>
        <v>0</v>
      </c>
      <c r="D51" s="86">
        <f t="shared" si="1"/>
        <v>3.6218380346909412E-2</v>
      </c>
      <c r="E51" s="86">
        <f t="shared" si="1"/>
        <v>0</v>
      </c>
      <c r="F51" s="86">
        <f t="shared" si="2"/>
        <v>0</v>
      </c>
      <c r="G51" s="86"/>
      <c r="H51" s="15"/>
      <c r="I51" s="31"/>
      <c r="J51" s="31"/>
      <c r="K51" s="31"/>
      <c r="L51" s="98"/>
      <c r="M51" s="98"/>
      <c r="N51" s="36"/>
      <c r="O51" s="127"/>
      <c r="P51" s="89"/>
      <c r="Q51" s="92"/>
      <c r="R51" s="48"/>
      <c r="S51" s="48"/>
      <c r="T51" s="48"/>
      <c r="U51" s="48"/>
      <c r="V51" s="48"/>
    </row>
    <row r="52" spans="1:22" ht="12.4" customHeight="1" x14ac:dyDescent="0.2">
      <c r="A52" s="31">
        <v>31.201828002929688</v>
      </c>
      <c r="B52" s="2">
        <v>5.161174459499307E-2</v>
      </c>
      <c r="C52" s="86">
        <f t="shared" si="0"/>
        <v>0</v>
      </c>
      <c r="D52" s="86">
        <f t="shared" si="1"/>
        <v>3.6297528532203555E-2</v>
      </c>
      <c r="E52" s="86">
        <f t="shared" si="1"/>
        <v>0</v>
      </c>
      <c r="F52" s="86">
        <f t="shared" si="2"/>
        <v>0</v>
      </c>
      <c r="G52" s="86"/>
      <c r="H52" s="15"/>
      <c r="I52" s="31"/>
      <c r="J52" s="31"/>
      <c r="K52" s="31"/>
      <c r="L52" s="98"/>
      <c r="M52" s="98"/>
      <c r="N52" s="36"/>
      <c r="O52" s="127"/>
      <c r="P52" s="89"/>
      <c r="Q52" s="92"/>
      <c r="R52" s="48"/>
      <c r="S52" s="48"/>
      <c r="T52" s="48"/>
      <c r="U52" s="48"/>
      <c r="V52" s="48"/>
    </row>
    <row r="53" spans="1:22" ht="12.4" customHeight="1" x14ac:dyDescent="0.2">
      <c r="A53" s="31">
        <v>33.779426574707031</v>
      </c>
      <c r="B53" s="2">
        <v>5.1825431446777655E-2</v>
      </c>
      <c r="C53" s="86">
        <f t="shared" si="0"/>
        <v>0</v>
      </c>
      <c r="D53" s="86">
        <f t="shared" si="1"/>
        <v>3.6447810307417179E-2</v>
      </c>
      <c r="E53" s="86">
        <f t="shared" si="1"/>
        <v>0</v>
      </c>
      <c r="F53" s="86">
        <f t="shared" si="2"/>
        <v>0</v>
      </c>
      <c r="G53" s="86"/>
      <c r="H53" s="15"/>
      <c r="I53" s="31"/>
      <c r="J53" s="31"/>
      <c r="K53" s="31"/>
      <c r="L53" s="98"/>
      <c r="M53" s="98"/>
      <c r="N53" s="36"/>
      <c r="O53" s="127"/>
      <c r="P53" s="89"/>
      <c r="Q53" s="92"/>
      <c r="R53" s="48"/>
      <c r="S53" s="48"/>
      <c r="T53" s="48"/>
      <c r="U53" s="48"/>
      <c r="V53" s="48"/>
    </row>
    <row r="54" spans="1:22" ht="12.4" customHeight="1" x14ac:dyDescent="0.2">
      <c r="A54" s="31">
        <v>36.929866790771484</v>
      </c>
      <c r="B54" s="2">
        <v>5.2026493864832442E-2</v>
      </c>
      <c r="C54" s="86">
        <f t="shared" si="0"/>
        <v>0</v>
      </c>
      <c r="D54" s="86">
        <f t="shared" si="1"/>
        <v>3.6589213565791159E-2</v>
      </c>
      <c r="E54" s="86">
        <f t="shared" si="1"/>
        <v>0</v>
      </c>
      <c r="F54" s="86">
        <f t="shared" si="2"/>
        <v>0</v>
      </c>
      <c r="G54" s="86"/>
      <c r="H54" s="15"/>
      <c r="I54" s="31"/>
      <c r="J54" s="31"/>
      <c r="K54" s="31"/>
      <c r="L54" s="98"/>
      <c r="M54" s="98"/>
      <c r="N54" s="36"/>
      <c r="O54" s="127"/>
      <c r="P54" s="89"/>
      <c r="Q54" s="92"/>
      <c r="R54" s="48"/>
      <c r="S54" s="48"/>
      <c r="T54" s="48"/>
      <c r="U54" s="48"/>
      <c r="V54" s="48"/>
    </row>
    <row r="55" spans="1:22" ht="12.4" customHeight="1" x14ac:dyDescent="0.2">
      <c r="A55" s="31">
        <v>40.226627349853516</v>
      </c>
      <c r="B55" s="2">
        <v>5.2338223372353242E-2</v>
      </c>
      <c r="C55" s="86">
        <f t="shared" si="0"/>
        <v>0</v>
      </c>
      <c r="D55" s="86">
        <f t="shared" si="1"/>
        <v>3.6808446819430553E-2</v>
      </c>
      <c r="E55" s="86">
        <f t="shared" si="1"/>
        <v>0</v>
      </c>
      <c r="F55" s="86">
        <f t="shared" si="2"/>
        <v>0</v>
      </c>
      <c r="G55" s="86"/>
      <c r="H55" s="15"/>
      <c r="I55" s="31"/>
      <c r="J55" s="31"/>
      <c r="K55" s="31"/>
      <c r="L55" s="98"/>
      <c r="M55" s="98"/>
      <c r="N55" s="36"/>
      <c r="O55" s="127"/>
      <c r="P55" s="89"/>
      <c r="Q55" s="92"/>
      <c r="R55" s="48"/>
      <c r="S55" s="48"/>
      <c r="T55" s="48"/>
      <c r="U55" s="48"/>
      <c r="V55" s="48"/>
    </row>
    <row r="56" spans="1:22" ht="12.4" customHeight="1" x14ac:dyDescent="0.2">
      <c r="A56" s="31">
        <v>44.658226013183594</v>
      </c>
      <c r="B56" s="2">
        <v>5.2873513203812762E-2</v>
      </c>
      <c r="C56" s="86">
        <f t="shared" si="0"/>
        <v>5.3528983145952058E-4</v>
      </c>
      <c r="D56" s="86">
        <f t="shared" si="1"/>
        <v>3.7184905667757985E-2</v>
      </c>
      <c r="E56" s="86">
        <f t="shared" si="1"/>
        <v>3.7645884832742668E-4</v>
      </c>
      <c r="F56" s="86">
        <f t="shared" si="2"/>
        <v>3.7645884832742668E-4</v>
      </c>
      <c r="G56" s="86"/>
      <c r="H56" s="15"/>
      <c r="I56" s="31"/>
      <c r="J56" s="31"/>
      <c r="K56" s="31"/>
      <c r="L56" s="98"/>
      <c r="M56" s="98"/>
      <c r="N56" s="36"/>
      <c r="O56" s="127"/>
      <c r="P56" s="89"/>
      <c r="Q56" s="92"/>
      <c r="R56" s="48"/>
      <c r="S56" s="48"/>
      <c r="T56" s="48"/>
      <c r="U56" s="48"/>
      <c r="V56" s="48"/>
    </row>
    <row r="57" spans="1:22" ht="12.4" customHeight="1" x14ac:dyDescent="0.2">
      <c r="A57" s="31">
        <v>48.857051849365234</v>
      </c>
      <c r="B57" s="2">
        <v>5.3808378762332722E-2</v>
      </c>
      <c r="C57" s="86">
        <f t="shared" si="0"/>
        <v>1.47015538997948E-3</v>
      </c>
      <c r="D57" s="86">
        <f t="shared" si="1"/>
        <v>3.7842378294394297E-2</v>
      </c>
      <c r="E57" s="86">
        <f t="shared" si="1"/>
        <v>1.0339314749637401E-3</v>
      </c>
      <c r="F57" s="86">
        <f t="shared" si="2"/>
        <v>6.5747262663631346E-4</v>
      </c>
      <c r="G57" s="86"/>
      <c r="H57" s="15"/>
      <c r="I57" s="98"/>
      <c r="J57" s="31"/>
      <c r="K57" s="31"/>
      <c r="L57" s="98"/>
      <c r="M57" s="98"/>
      <c r="N57" s="36"/>
      <c r="O57" s="127"/>
      <c r="P57" s="89"/>
      <c r="Q57" s="92"/>
      <c r="R57" s="48"/>
      <c r="S57" s="48"/>
      <c r="T57" s="48"/>
      <c r="U57" s="48"/>
      <c r="V57" s="48"/>
    </row>
    <row r="58" spans="1:22" ht="12.4" customHeight="1" x14ac:dyDescent="0.2">
      <c r="A58" s="31">
        <v>53.151744842529297</v>
      </c>
      <c r="B58" s="2">
        <v>5.5033704339293762E-2</v>
      </c>
      <c r="C58" s="86">
        <f t="shared" si="0"/>
        <v>2.6954809669405208E-3</v>
      </c>
      <c r="D58" s="86">
        <f t="shared" si="1"/>
        <v>3.8704125759820934E-2</v>
      </c>
      <c r="E58" s="86">
        <f t="shared" si="1"/>
        <v>1.8956789403903761E-3</v>
      </c>
      <c r="F58" s="86">
        <f t="shared" si="2"/>
        <v>8.6174746542663598E-4</v>
      </c>
      <c r="G58" s="86"/>
      <c r="H58" s="15"/>
      <c r="I58" s="98"/>
      <c r="J58" s="31"/>
      <c r="K58" s="31"/>
      <c r="L58" s="98"/>
      <c r="M58" s="98"/>
      <c r="N58" s="36"/>
      <c r="O58" s="127"/>
      <c r="P58" s="89"/>
      <c r="Q58" s="92"/>
      <c r="R58" s="48"/>
      <c r="S58" s="48"/>
      <c r="T58" s="48"/>
      <c r="U58" s="48"/>
      <c r="V58" s="48"/>
    </row>
    <row r="59" spans="1:22" ht="12.4" customHeight="1" x14ac:dyDescent="0.2">
      <c r="A59" s="31">
        <v>58.673805236816406</v>
      </c>
      <c r="B59" s="2">
        <v>5.6518052845494819E-2</v>
      </c>
      <c r="C59" s="86">
        <f t="shared" si="0"/>
        <v>4.1798294731415775E-3</v>
      </c>
      <c r="D59" s="86">
        <f t="shared" si="1"/>
        <v>3.9748038975279135E-2</v>
      </c>
      <c r="E59" s="86">
        <f t="shared" si="1"/>
        <v>2.9395921558485758E-3</v>
      </c>
      <c r="F59" s="86">
        <f t="shared" si="2"/>
        <v>1.0439132154581997E-3</v>
      </c>
      <c r="G59" s="86"/>
      <c r="H59" s="15"/>
      <c r="I59" s="98"/>
      <c r="J59" s="31"/>
      <c r="K59" s="31"/>
      <c r="L59" s="98"/>
      <c r="M59" s="98"/>
      <c r="N59" s="36"/>
      <c r="O59" s="127"/>
      <c r="P59" s="89"/>
      <c r="Q59" s="92"/>
      <c r="R59" s="48"/>
      <c r="S59" s="48"/>
      <c r="T59" s="48"/>
      <c r="U59" s="48"/>
      <c r="V59" s="48"/>
    </row>
    <row r="60" spans="1:22" ht="12.4" customHeight="1" x14ac:dyDescent="0.2">
      <c r="A60" s="31">
        <v>64.220542907714844</v>
      </c>
      <c r="B60" s="2">
        <v>5.8061745994491501E-2</v>
      </c>
      <c r="C60" s="86">
        <f t="shared" si="0"/>
        <v>5.7235226221382593E-3</v>
      </c>
      <c r="D60" s="86">
        <f t="shared" si="1"/>
        <v>4.0833688115031519E-2</v>
      </c>
      <c r="E60" s="86">
        <f t="shared" si="1"/>
        <v>4.0252412956009644E-3</v>
      </c>
      <c r="F60" s="86">
        <f t="shared" si="2"/>
        <v>1.0856491397523886E-3</v>
      </c>
      <c r="G60" s="86"/>
      <c r="H60" s="15"/>
      <c r="I60" s="98"/>
      <c r="J60" s="31"/>
      <c r="K60" s="31"/>
      <c r="L60" s="98"/>
      <c r="M60" s="98"/>
      <c r="N60" s="36"/>
      <c r="O60" s="127"/>
      <c r="P60" s="89"/>
      <c r="Q60" s="92"/>
      <c r="R60" s="48"/>
      <c r="S60" s="48"/>
      <c r="T60" s="48"/>
      <c r="U60" s="48"/>
      <c r="V60" s="48"/>
    </row>
    <row r="61" spans="1:22" ht="12.4" customHeight="1" x14ac:dyDescent="0.2">
      <c r="A61" s="31">
        <v>69.97271728515625</v>
      </c>
      <c r="B61" s="2">
        <v>6.1048390580108386E-2</v>
      </c>
      <c r="C61" s="86">
        <f t="shared" si="0"/>
        <v>8.7101672077551442E-3</v>
      </c>
      <c r="D61" s="86">
        <f t="shared" si="1"/>
        <v>4.2934136722469159E-2</v>
      </c>
      <c r="E61" s="86">
        <f t="shared" si="1"/>
        <v>6.1256899030386006E-3</v>
      </c>
      <c r="F61" s="86">
        <f t="shared" si="2"/>
        <v>2.1004486074376362E-3</v>
      </c>
      <c r="G61" s="86"/>
      <c r="H61" s="15"/>
      <c r="I61" s="98"/>
      <c r="J61" s="31"/>
      <c r="K61" s="31"/>
      <c r="L61" s="98"/>
      <c r="M61" s="98"/>
      <c r="N61" s="36"/>
      <c r="O61" s="127"/>
      <c r="P61" s="89"/>
      <c r="Q61" s="92"/>
      <c r="R61" s="48"/>
      <c r="S61" s="48"/>
      <c r="T61" s="48"/>
      <c r="U61" s="48"/>
      <c r="V61" s="48"/>
    </row>
    <row r="62" spans="1:22" ht="12.4" customHeight="1" x14ac:dyDescent="0.2">
      <c r="A62" s="31">
        <v>76.765625</v>
      </c>
      <c r="B62" s="2">
        <v>6.3495731352595605E-2</v>
      </c>
      <c r="C62" s="86">
        <f t="shared" si="0"/>
        <v>1.1157507980242364E-2</v>
      </c>
      <c r="D62" s="86">
        <f t="shared" si="1"/>
        <v>4.4655303526933227E-2</v>
      </c>
      <c r="E62" s="86">
        <f t="shared" si="1"/>
        <v>7.8468567075026703E-3</v>
      </c>
      <c r="F62" s="86">
        <f t="shared" si="2"/>
        <v>1.7211668044640697E-3</v>
      </c>
      <c r="G62" s="86"/>
      <c r="H62" s="15"/>
      <c r="I62" s="98"/>
      <c r="J62" s="31"/>
      <c r="K62" s="31"/>
      <c r="L62" s="98"/>
      <c r="M62" s="98"/>
      <c r="N62" s="36"/>
      <c r="O62" s="127"/>
      <c r="P62" s="89"/>
      <c r="Q62" s="92"/>
      <c r="R62" s="48"/>
      <c r="S62" s="48"/>
      <c r="T62" s="48"/>
      <c r="U62" s="48"/>
      <c r="V62" s="48"/>
    </row>
    <row r="63" spans="1:22" ht="12.4" customHeight="1" x14ac:dyDescent="0.2">
      <c r="A63" s="31">
        <v>83.937507629394531</v>
      </c>
      <c r="B63" s="2">
        <v>6.5796359941596161E-2</v>
      </c>
      <c r="C63" s="86">
        <f t="shared" si="0"/>
        <v>1.3458136569242919E-2</v>
      </c>
      <c r="D63" s="86">
        <f t="shared" si="1"/>
        <v>4.6273290527887111E-2</v>
      </c>
      <c r="E63" s="86">
        <f t="shared" si="1"/>
        <v>9.4648437084565579E-3</v>
      </c>
      <c r="F63" s="86">
        <f t="shared" si="2"/>
        <v>1.6179870009538876E-3</v>
      </c>
      <c r="G63" s="86"/>
      <c r="H63" s="15"/>
      <c r="I63" s="98"/>
      <c r="J63" s="31"/>
      <c r="K63" s="31"/>
      <c r="L63" s="98"/>
      <c r="M63" s="98"/>
      <c r="N63" s="36"/>
      <c r="O63" s="127"/>
      <c r="P63" s="89"/>
      <c r="Q63" s="92"/>
      <c r="R63" s="48"/>
      <c r="S63" s="48"/>
      <c r="T63" s="48"/>
      <c r="U63" s="48"/>
      <c r="V63" s="48"/>
    </row>
    <row r="64" spans="1:22" x14ac:dyDescent="0.2">
      <c r="A64" s="31">
        <v>92.663955688476563</v>
      </c>
      <c r="B64" s="2">
        <v>6.8224968799622726E-2</v>
      </c>
      <c r="C64" s="86">
        <f t="shared" si="0"/>
        <v>1.5886745427269484E-2</v>
      </c>
      <c r="D64" s="86">
        <f t="shared" si="1"/>
        <v>4.7981283544002544E-2</v>
      </c>
      <c r="E64" s="86">
        <f t="shared" si="1"/>
        <v>1.1172836724571989E-2</v>
      </c>
      <c r="F64" s="86">
        <f t="shared" si="2"/>
        <v>1.7079930161154316E-3</v>
      </c>
      <c r="G64" s="86"/>
      <c r="H64" s="15"/>
      <c r="I64" s="98"/>
      <c r="J64" s="31"/>
      <c r="K64" s="31"/>
      <c r="L64" s="98"/>
      <c r="M64" s="98"/>
      <c r="N64" s="36"/>
      <c r="O64" s="127"/>
      <c r="P64" s="89"/>
      <c r="Q64" s="92"/>
      <c r="R64" s="48"/>
      <c r="S64" s="48"/>
      <c r="T64" s="48"/>
      <c r="U64" s="48"/>
      <c r="V64" s="48"/>
    </row>
    <row r="65" spans="1:22" x14ac:dyDescent="0.2">
      <c r="A65" s="31">
        <v>101.11365509033203</v>
      </c>
      <c r="B65" s="2">
        <v>7.1505799024598665E-2</v>
      </c>
      <c r="C65" s="86">
        <f t="shared" si="0"/>
        <v>1.9167575652245424E-2</v>
      </c>
      <c r="D65" s="86">
        <f t="shared" si="1"/>
        <v>5.0288627146410685E-2</v>
      </c>
      <c r="E65" s="86">
        <f t="shared" si="1"/>
        <v>1.3480180326980127E-2</v>
      </c>
      <c r="F65" s="86">
        <f t="shared" si="2"/>
        <v>2.3073436024081372E-3</v>
      </c>
      <c r="G65" s="86"/>
      <c r="H65" s="15"/>
      <c r="I65" s="98"/>
      <c r="J65" s="31"/>
      <c r="K65" s="31"/>
      <c r="L65" s="98"/>
      <c r="M65" s="98"/>
      <c r="N65" s="36"/>
      <c r="O65" s="127"/>
      <c r="P65" s="89"/>
      <c r="Q65" s="92"/>
      <c r="R65" s="48"/>
      <c r="S65" s="48"/>
      <c r="T65" s="48"/>
      <c r="U65" s="48"/>
      <c r="V65" s="48"/>
    </row>
    <row r="66" spans="1:22" x14ac:dyDescent="0.2">
      <c r="A66" s="31">
        <v>110.52740478515625</v>
      </c>
      <c r="B66" s="2">
        <v>7.4968284989008677E-2</v>
      </c>
      <c r="C66" s="86">
        <f t="shared" si="0"/>
        <v>2.2630061616655435E-2</v>
      </c>
      <c r="D66" s="86">
        <f t="shared" si="1"/>
        <v>5.2723725670433819E-2</v>
      </c>
      <c r="E66" s="86">
        <f t="shared" si="1"/>
        <v>1.5915278851003262E-2</v>
      </c>
      <c r="F66" s="86">
        <f t="shared" si="2"/>
        <v>2.4350985240231358E-3</v>
      </c>
      <c r="G66" s="86"/>
      <c r="H66" s="15"/>
      <c r="I66" s="98"/>
      <c r="J66" s="31"/>
      <c r="K66" s="31"/>
      <c r="L66" s="98"/>
      <c r="M66" s="98"/>
      <c r="N66" s="36"/>
      <c r="O66" s="127"/>
      <c r="P66" s="89"/>
      <c r="Q66" s="92"/>
      <c r="R66" s="48"/>
      <c r="S66" s="48"/>
      <c r="T66" s="48"/>
      <c r="U66" s="48"/>
      <c r="V66" s="48"/>
    </row>
    <row r="67" spans="1:22" x14ac:dyDescent="0.2">
      <c r="A67" s="31">
        <v>121.07203674316406</v>
      </c>
      <c r="B67" s="2">
        <v>7.793480199412442E-2</v>
      </c>
      <c r="C67" s="86">
        <f t="shared" si="0"/>
        <v>2.5596578621771178E-2</v>
      </c>
      <c r="D67" s="86">
        <f t="shared" si="1"/>
        <v>5.4810018944947574E-2</v>
      </c>
      <c r="E67" s="86">
        <f t="shared" si="1"/>
        <v>1.8001572125517017E-2</v>
      </c>
      <c r="F67" s="86">
        <f t="shared" si="2"/>
        <v>2.086293274513755E-3</v>
      </c>
      <c r="G67" s="86"/>
      <c r="H67" s="15"/>
      <c r="I67" s="98"/>
      <c r="J67" s="31"/>
      <c r="K67" s="98"/>
      <c r="L67" s="98"/>
      <c r="M67" s="98"/>
      <c r="N67" s="36"/>
      <c r="O67" s="127"/>
      <c r="P67" s="89"/>
      <c r="Q67" s="92"/>
      <c r="R67" s="48"/>
      <c r="S67" s="48"/>
      <c r="T67" s="48"/>
      <c r="U67" s="48"/>
      <c r="V67" s="48"/>
    </row>
    <row r="68" spans="1:22" x14ac:dyDescent="0.2">
      <c r="A68" s="31">
        <v>132.92584228515625</v>
      </c>
      <c r="B68" s="2">
        <v>8.1425316623644897E-2</v>
      </c>
      <c r="C68" s="86">
        <f t="shared" si="0"/>
        <v>2.9087093251291656E-2</v>
      </c>
      <c r="D68" s="86">
        <f t="shared" si="1"/>
        <v>5.7264829479861841E-2</v>
      </c>
      <c r="E68" s="86">
        <f t="shared" si="1"/>
        <v>2.0456382660431285E-2</v>
      </c>
      <c r="F68" s="86">
        <f t="shared" si="2"/>
        <v>2.4548105349142674E-3</v>
      </c>
      <c r="G68" s="86"/>
      <c r="H68" s="15"/>
      <c r="I68" s="98"/>
      <c r="J68" s="31"/>
      <c r="K68" s="98"/>
      <c r="L68" s="98"/>
      <c r="M68" s="98"/>
      <c r="N68" s="36"/>
      <c r="O68" s="127"/>
      <c r="P68" s="89"/>
      <c r="Q68" s="48"/>
      <c r="R68" s="48"/>
      <c r="S68" s="48"/>
      <c r="T68" s="48"/>
      <c r="U68" s="48"/>
      <c r="V68" s="48"/>
    </row>
    <row r="69" spans="1:22" x14ac:dyDescent="0.2">
      <c r="A69" s="31">
        <v>144.78640747070312</v>
      </c>
      <c r="B69" s="2">
        <v>8.4558990589575847E-2</v>
      </c>
      <c r="C69" s="86">
        <f t="shared" si="0"/>
        <v>3.2220767217222605E-2</v>
      </c>
      <c r="D69" s="86">
        <f t="shared" si="1"/>
        <v>5.946868096912223E-2</v>
      </c>
      <c r="E69" s="86">
        <f t="shared" si="1"/>
        <v>2.266023414969167E-2</v>
      </c>
      <c r="F69" s="86">
        <f t="shared" si="2"/>
        <v>2.2038514892603854E-3</v>
      </c>
      <c r="G69" s="86"/>
      <c r="H69" s="15"/>
      <c r="I69" s="98"/>
      <c r="J69" s="40"/>
      <c r="K69" s="98"/>
      <c r="L69" s="98"/>
      <c r="M69" s="40"/>
      <c r="N69" s="36"/>
      <c r="O69" s="127"/>
      <c r="P69" s="89"/>
      <c r="Q69" s="48"/>
      <c r="R69" s="48"/>
      <c r="S69" s="48"/>
      <c r="T69" s="48"/>
      <c r="U69" s="48"/>
      <c r="V69" s="48"/>
    </row>
    <row r="70" spans="1:22" x14ac:dyDescent="0.2">
      <c r="A70" s="31">
        <v>158.75721740722656</v>
      </c>
      <c r="B70" s="2">
        <v>8.8280095778172835E-2</v>
      </c>
      <c r="C70" s="86">
        <f t="shared" si="0"/>
        <v>3.5941872405819593E-2</v>
      </c>
      <c r="D70" s="86">
        <f t="shared" si="1"/>
        <v>6.208566132532458E-2</v>
      </c>
      <c r="E70" s="86">
        <f t="shared" si="1"/>
        <v>2.5277214505894024E-2</v>
      </c>
      <c r="F70" s="86">
        <f t="shared" si="2"/>
        <v>2.6169803562023537E-3</v>
      </c>
      <c r="G70" s="86"/>
      <c r="H70" s="15"/>
      <c r="I70" s="98"/>
      <c r="J70" s="40"/>
      <c r="K70" s="98"/>
      <c r="L70" s="98"/>
      <c r="M70" s="40"/>
      <c r="N70" s="36"/>
      <c r="O70" s="127"/>
      <c r="P70" s="89"/>
      <c r="Q70" s="48"/>
      <c r="R70" s="48"/>
      <c r="S70" s="48"/>
      <c r="T70" s="48"/>
      <c r="U70" s="48"/>
      <c r="V70" s="48"/>
    </row>
    <row r="71" spans="1:22" x14ac:dyDescent="0.2">
      <c r="A71" s="31">
        <v>174.07391357421875</v>
      </c>
      <c r="B71" s="2">
        <v>9.2474424029933291E-2</v>
      </c>
      <c r="C71" s="86">
        <f t="shared" si="0"/>
        <v>4.013620065758005E-2</v>
      </c>
      <c r="D71" s="86">
        <f t="shared" si="1"/>
        <v>6.5035450188041535E-2</v>
      </c>
      <c r="E71" s="86">
        <f t="shared" si="1"/>
        <v>2.8227003368610983E-2</v>
      </c>
      <c r="F71" s="86">
        <f t="shared" si="2"/>
        <v>2.9497888627169587E-3</v>
      </c>
      <c r="G71" s="86"/>
      <c r="H71" s="15"/>
      <c r="I71" s="98"/>
      <c r="J71" s="40"/>
      <c r="K71" s="98"/>
      <c r="L71" s="98"/>
      <c r="M71" s="40"/>
      <c r="N71" s="36"/>
      <c r="O71" s="127"/>
      <c r="P71" s="89"/>
      <c r="Q71" s="48"/>
      <c r="R71" s="48"/>
      <c r="S71" s="48"/>
      <c r="T71" s="48"/>
      <c r="U71" s="48"/>
      <c r="V71" s="48"/>
    </row>
    <row r="72" spans="1:22" x14ac:dyDescent="0.2">
      <c r="A72" s="31">
        <v>189.56739807128906</v>
      </c>
      <c r="B72" s="2">
        <v>9.6708471091696988E-2</v>
      </c>
      <c r="C72" s="86">
        <f t="shared" si="0"/>
        <v>4.4370247719343746E-2</v>
      </c>
      <c r="D72" s="86">
        <f t="shared" si="1"/>
        <v>6.8013172511459566E-2</v>
      </c>
      <c r="E72" s="86">
        <f t="shared" si="1"/>
        <v>3.1204725692029006E-2</v>
      </c>
      <c r="F72" s="86">
        <f t="shared" si="2"/>
        <v>2.9777223234180236E-3</v>
      </c>
      <c r="G72" s="86"/>
      <c r="H72" s="15"/>
      <c r="I72" s="98"/>
      <c r="J72" s="40"/>
      <c r="K72" s="98"/>
      <c r="L72" s="98"/>
      <c r="M72" s="40"/>
      <c r="N72" s="36"/>
      <c r="O72" s="127"/>
      <c r="P72" s="89"/>
      <c r="Q72" s="48"/>
      <c r="R72" s="48"/>
      <c r="S72" s="48"/>
      <c r="T72" s="48"/>
      <c r="U72" s="48"/>
      <c r="V72" s="48"/>
    </row>
    <row r="73" spans="1:22" x14ac:dyDescent="0.2">
      <c r="A73" s="31">
        <v>207.96000671386719</v>
      </c>
      <c r="B73" s="2">
        <v>0.10132494218298234</v>
      </c>
      <c r="C73" s="86">
        <f t="shared" si="0"/>
        <v>4.8986718810629097E-2</v>
      </c>
      <c r="D73" s="86">
        <f t="shared" si="1"/>
        <v>7.1259846160431281E-2</v>
      </c>
      <c r="E73" s="86">
        <f t="shared" si="1"/>
        <v>3.4451399341000728E-2</v>
      </c>
      <c r="F73" s="86">
        <f t="shared" si="2"/>
        <v>3.2466736489717221E-3</v>
      </c>
      <c r="G73" s="86"/>
      <c r="H73" s="15"/>
      <c r="I73" s="98"/>
      <c r="J73" s="40"/>
      <c r="K73" s="98"/>
      <c r="L73" s="98"/>
      <c r="M73" s="40"/>
      <c r="N73" s="36"/>
      <c r="O73" s="127"/>
      <c r="P73" s="89"/>
      <c r="Q73" s="48"/>
      <c r="R73" s="48"/>
      <c r="S73" s="48"/>
      <c r="T73" s="48"/>
      <c r="U73" s="48"/>
      <c r="V73" s="48"/>
    </row>
    <row r="74" spans="1:22" x14ac:dyDescent="0.2">
      <c r="A74" s="31">
        <v>228.10858154296875</v>
      </c>
      <c r="B74" s="2">
        <v>0.10604681489639915</v>
      </c>
      <c r="C74" s="86">
        <f t="shared" si="0"/>
        <v>5.3708591524045911E-2</v>
      </c>
      <c r="D74" s="86">
        <f t="shared" si="1"/>
        <v>7.4580646704680037E-2</v>
      </c>
      <c r="E74" s="86">
        <f t="shared" si="1"/>
        <v>3.7772199885249477E-2</v>
      </c>
      <c r="F74" s="86">
        <f t="shared" si="2"/>
        <v>3.320800544248749E-3</v>
      </c>
      <c r="G74" s="86"/>
      <c r="H74" s="15"/>
      <c r="I74" s="98"/>
      <c r="J74" s="40"/>
      <c r="K74" s="98"/>
      <c r="L74" s="40"/>
      <c r="M74" s="40"/>
      <c r="N74" s="36"/>
      <c r="O74" s="127"/>
      <c r="P74" s="89"/>
      <c r="Q74" s="48"/>
      <c r="R74" s="48"/>
      <c r="S74" s="48"/>
      <c r="T74" s="48"/>
      <c r="U74" s="48"/>
      <c r="V74" s="48"/>
    </row>
    <row r="75" spans="1:22" x14ac:dyDescent="0.2">
      <c r="A75" s="31">
        <v>249.78704833984375</v>
      </c>
      <c r="B75" s="2">
        <v>0.11104227275704033</v>
      </c>
      <c r="C75" s="86">
        <f t="shared" si="0"/>
        <v>5.8704049384687089E-2</v>
      </c>
      <c r="D75" s="86">
        <f t="shared" si="1"/>
        <v>7.8093854321491227E-2</v>
      </c>
      <c r="E75" s="86">
        <f t="shared" si="1"/>
        <v>4.1285407502060674E-2</v>
      </c>
      <c r="F75" s="86">
        <f t="shared" si="2"/>
        <v>3.5132076168111967E-3</v>
      </c>
      <c r="G75" s="86"/>
      <c r="H75" s="15"/>
      <c r="I75" s="98"/>
      <c r="J75" s="40"/>
      <c r="K75" s="98"/>
      <c r="L75" s="40"/>
      <c r="M75" s="40"/>
      <c r="N75" s="36"/>
      <c r="O75" s="127"/>
      <c r="P75" s="89"/>
      <c r="Q75" s="48"/>
      <c r="R75" s="48"/>
      <c r="S75" s="48"/>
      <c r="T75" s="48"/>
      <c r="U75" s="48"/>
      <c r="V75" s="48"/>
    </row>
    <row r="76" spans="1:22" x14ac:dyDescent="0.2">
      <c r="A76" s="31">
        <v>272.95504760742187</v>
      </c>
      <c r="B76" s="2">
        <v>0.11615350169246084</v>
      </c>
      <c r="C76" s="86">
        <f t="shared" si="0"/>
        <v>6.381527832010761E-2</v>
      </c>
      <c r="D76" s="86">
        <f t="shared" si="1"/>
        <v>8.1688481466415303E-2</v>
      </c>
      <c r="E76" s="86">
        <f t="shared" si="1"/>
        <v>4.488003464698475E-2</v>
      </c>
      <c r="F76" s="86">
        <f t="shared" si="2"/>
        <v>3.5946271449240758E-3</v>
      </c>
      <c r="G76" s="86"/>
      <c r="H76" s="15"/>
      <c r="I76" s="98"/>
      <c r="J76" s="40"/>
      <c r="K76" s="98"/>
      <c r="L76" s="40"/>
      <c r="M76" s="40"/>
      <c r="N76" s="36"/>
      <c r="O76" s="127"/>
      <c r="P76" s="89"/>
      <c r="Q76" s="48"/>
      <c r="R76" s="48"/>
      <c r="S76" s="48"/>
      <c r="T76" s="48"/>
      <c r="U76" s="48"/>
      <c r="V76" s="48"/>
    </row>
    <row r="77" spans="1:22" x14ac:dyDescent="0.2">
      <c r="A77" s="31">
        <v>298.94320678710937</v>
      </c>
      <c r="B77" s="2">
        <v>0.12176798934699036</v>
      </c>
      <c r="C77" s="86">
        <f t="shared" si="0"/>
        <v>6.9429765974637125E-2</v>
      </c>
      <c r="D77" s="86">
        <f t="shared" si="1"/>
        <v>8.5637040606068179E-2</v>
      </c>
      <c r="E77" s="86">
        <f t="shared" si="1"/>
        <v>4.8828593786637627E-2</v>
      </c>
      <c r="F77" s="86">
        <f t="shared" si="2"/>
        <v>3.9485591396528769E-3</v>
      </c>
      <c r="G77" s="86"/>
      <c r="H77" s="15"/>
      <c r="I77" s="98"/>
      <c r="J77" s="40"/>
      <c r="K77" s="98"/>
      <c r="L77" s="40"/>
      <c r="M77" s="40"/>
      <c r="N77" s="36"/>
      <c r="O77" s="127"/>
      <c r="P77" s="89"/>
      <c r="Q77" s="48"/>
      <c r="R77" s="48"/>
      <c r="S77" s="48"/>
      <c r="T77" s="48"/>
      <c r="U77" s="48"/>
      <c r="V77" s="48"/>
    </row>
    <row r="78" spans="1:22" x14ac:dyDescent="0.2">
      <c r="A78" s="31">
        <v>327.33071899414062</v>
      </c>
      <c r="B78" s="2">
        <v>0.12820478959125467</v>
      </c>
      <c r="C78" s="86">
        <f t="shared" si="0"/>
        <v>7.5866566218901421E-2</v>
      </c>
      <c r="D78" s="86">
        <f t="shared" si="1"/>
        <v>9.0163916075124584E-2</v>
      </c>
      <c r="E78" s="86">
        <f t="shared" si="1"/>
        <v>5.3355469255694024E-2</v>
      </c>
      <c r="F78" s="86">
        <f t="shared" si="2"/>
        <v>4.5268754690563975E-3</v>
      </c>
      <c r="G78" s="86"/>
      <c r="H78" s="15"/>
      <c r="I78" s="98"/>
      <c r="J78" s="40"/>
      <c r="K78" s="98"/>
      <c r="L78" s="40"/>
      <c r="M78" s="40"/>
      <c r="N78" s="36"/>
      <c r="O78" s="127"/>
      <c r="P78" s="89"/>
      <c r="Q78" s="48"/>
      <c r="R78" s="48"/>
      <c r="S78" s="48"/>
      <c r="T78" s="48"/>
      <c r="U78" s="48"/>
      <c r="V78" s="48"/>
    </row>
    <row r="79" spans="1:22" x14ac:dyDescent="0.2">
      <c r="A79" s="31">
        <v>357.57440185546875</v>
      </c>
      <c r="B79" s="2">
        <v>0.13569332223967648</v>
      </c>
      <c r="C79" s="86">
        <f t="shared" si="0"/>
        <v>8.335509886732323E-2</v>
      </c>
      <c r="D79" s="86">
        <f t="shared" si="1"/>
        <v>9.5430454333100809E-2</v>
      </c>
      <c r="E79" s="86">
        <f t="shared" si="1"/>
        <v>5.8622007513670242E-2</v>
      </c>
      <c r="F79" s="86">
        <f t="shared" si="2"/>
        <v>5.2665382579762179E-3</v>
      </c>
      <c r="G79" s="86"/>
      <c r="H79" s="15"/>
      <c r="I79" s="98"/>
      <c r="J79" s="40"/>
      <c r="K79" s="98"/>
      <c r="L79" s="40"/>
      <c r="M79" s="40"/>
      <c r="N79" s="36"/>
      <c r="O79" s="127"/>
      <c r="P79" s="89"/>
      <c r="Q79" s="48"/>
      <c r="R79" s="48"/>
      <c r="S79" s="48"/>
      <c r="T79" s="48"/>
      <c r="U79" s="48"/>
      <c r="V79" s="48"/>
    </row>
    <row r="80" spans="1:22" x14ac:dyDescent="0.2">
      <c r="A80" s="31">
        <v>391.5506591796875</v>
      </c>
      <c r="B80" s="2">
        <v>0.14399256384116596</v>
      </c>
      <c r="C80" s="86">
        <f t="shared" si="0"/>
        <v>9.1654340468812712E-2</v>
      </c>
      <c r="D80" s="86">
        <f t="shared" si="1"/>
        <v>0.1012671483102104</v>
      </c>
      <c r="E80" s="86">
        <f t="shared" si="1"/>
        <v>6.4458701490779841E-2</v>
      </c>
      <c r="F80" s="86">
        <f t="shared" si="2"/>
        <v>5.8366939771095985E-3</v>
      </c>
      <c r="G80" s="86"/>
      <c r="H80" s="15"/>
      <c r="I80" s="98"/>
      <c r="J80" s="40"/>
      <c r="K80" s="98"/>
      <c r="L80" s="40"/>
      <c r="M80" s="40"/>
      <c r="N80" s="36"/>
      <c r="O80" s="127"/>
      <c r="P80" s="89"/>
      <c r="Q80" s="48"/>
      <c r="R80" s="48"/>
      <c r="S80" s="48"/>
      <c r="T80" s="48"/>
      <c r="U80" s="48"/>
      <c r="V80" s="48"/>
    </row>
    <row r="81" spans="1:22" x14ac:dyDescent="0.2">
      <c r="A81" s="31">
        <v>428.7391357421875</v>
      </c>
      <c r="B81" s="2">
        <v>0.15315791426342912</v>
      </c>
      <c r="C81" s="86">
        <f t="shared" si="0"/>
        <v>0.10081969089107587</v>
      </c>
      <c r="D81" s="86">
        <f t="shared" si="1"/>
        <v>0.10771295964773327</v>
      </c>
      <c r="E81" s="86">
        <f t="shared" si="1"/>
        <v>7.0904512828302707E-2</v>
      </c>
      <c r="F81" s="86">
        <f t="shared" si="2"/>
        <v>6.4458113375228665E-3</v>
      </c>
      <c r="G81" s="86"/>
      <c r="H81" s="15"/>
      <c r="I81" s="98"/>
      <c r="J81" s="40"/>
      <c r="K81" s="98"/>
      <c r="L81" s="40"/>
      <c r="M81" s="40"/>
      <c r="N81" s="36"/>
      <c r="O81" s="127"/>
      <c r="P81" s="89"/>
      <c r="Q81" s="48"/>
      <c r="R81" s="48"/>
      <c r="S81" s="48"/>
      <c r="T81" s="48"/>
      <c r="U81" s="48"/>
      <c r="V81" s="48"/>
    </row>
    <row r="82" spans="1:22" x14ac:dyDescent="0.2">
      <c r="A82" s="31">
        <v>468.77590942382812</v>
      </c>
      <c r="B82" s="2">
        <v>0.16290201624971815</v>
      </c>
      <c r="C82" s="86">
        <f t="shared" si="0"/>
        <v>0.1105637928773649</v>
      </c>
      <c r="D82" s="86">
        <f t="shared" si="1"/>
        <v>0.11456579561837277</v>
      </c>
      <c r="E82" s="86">
        <f t="shared" si="1"/>
        <v>7.7757348798942208E-2</v>
      </c>
      <c r="F82" s="86">
        <f t="shared" si="2"/>
        <v>6.8528359706395009E-3</v>
      </c>
      <c r="G82" s="86"/>
      <c r="H82" s="15"/>
      <c r="I82" s="98"/>
      <c r="J82" s="40"/>
      <c r="K82" s="98"/>
      <c r="L82" s="40"/>
      <c r="M82" s="40"/>
      <c r="N82" s="36"/>
      <c r="O82" s="127"/>
      <c r="P82" s="89"/>
      <c r="Q82" s="48"/>
      <c r="R82" s="48"/>
      <c r="S82" s="48"/>
      <c r="T82" s="48"/>
      <c r="U82" s="48"/>
      <c r="V82" s="48"/>
    </row>
    <row r="83" spans="1:22" x14ac:dyDescent="0.2">
      <c r="A83" s="31">
        <v>512.8653564453125</v>
      </c>
      <c r="B83" s="2">
        <v>0.17319669118733144</v>
      </c>
      <c r="C83" s="86">
        <f t="shared" si="0"/>
        <v>0.12085846781497819</v>
      </c>
      <c r="D83" s="86">
        <f t="shared" si="1"/>
        <v>0.12180583875603547</v>
      </c>
      <c r="E83" s="86">
        <f t="shared" si="1"/>
        <v>8.499739193660491E-2</v>
      </c>
      <c r="F83" s="86">
        <f t="shared" si="2"/>
        <v>7.2400431376627022E-3</v>
      </c>
      <c r="G83" s="86"/>
      <c r="H83" s="15"/>
      <c r="I83" s="40"/>
      <c r="J83" s="40"/>
      <c r="K83" s="98"/>
      <c r="L83" s="40"/>
      <c r="M83" s="40"/>
      <c r="N83" s="36"/>
      <c r="O83" s="127"/>
      <c r="P83" s="89"/>
      <c r="Q83" s="48"/>
      <c r="R83" s="48"/>
      <c r="S83" s="48"/>
      <c r="T83" s="48"/>
      <c r="U83" s="48"/>
      <c r="V83" s="48"/>
    </row>
    <row r="84" spans="1:22" x14ac:dyDescent="0.2">
      <c r="A84" s="31">
        <v>561.62744140625</v>
      </c>
      <c r="B84" s="2">
        <v>0.18593013681587764</v>
      </c>
      <c r="C84" s="86">
        <f t="shared" si="0"/>
        <v>0.13359191344352439</v>
      </c>
      <c r="D84" s="86">
        <f t="shared" si="1"/>
        <v>0.13076102152775398</v>
      </c>
      <c r="E84" s="86">
        <f t="shared" si="1"/>
        <v>9.3952574708323425E-2</v>
      </c>
      <c r="F84" s="86">
        <f t="shared" si="2"/>
        <v>8.9551827717185145E-3</v>
      </c>
      <c r="G84" s="86"/>
      <c r="H84" s="15"/>
      <c r="I84" s="40"/>
      <c r="J84" s="40"/>
      <c r="K84" s="98"/>
      <c r="L84" s="40"/>
      <c r="M84" s="40"/>
      <c r="N84" s="36"/>
      <c r="O84" s="127"/>
      <c r="P84" s="89"/>
      <c r="Q84" s="48"/>
      <c r="R84" s="48"/>
      <c r="S84" s="48"/>
      <c r="T84" s="48"/>
      <c r="U84" s="48"/>
      <c r="V84" s="48"/>
    </row>
    <row r="85" spans="1:22" x14ac:dyDescent="0.2">
      <c r="A85" s="31">
        <v>613.77032470703125</v>
      </c>
      <c r="B85" s="2">
        <v>0.2000870349269826</v>
      </c>
      <c r="C85" s="86">
        <f t="shared" si="0"/>
        <v>0.14774881155462935</v>
      </c>
      <c r="D85" s="86">
        <f t="shared" si="1"/>
        <v>0.14071729053488966</v>
      </c>
      <c r="E85" s="86">
        <f t="shared" si="1"/>
        <v>0.1039088437154591</v>
      </c>
      <c r="F85" s="86">
        <f t="shared" si="2"/>
        <v>9.9562690071356708E-3</v>
      </c>
      <c r="G85" s="86"/>
      <c r="H85" s="15"/>
      <c r="I85" s="40"/>
      <c r="J85" s="40"/>
      <c r="K85" s="98"/>
      <c r="L85" s="40"/>
      <c r="M85" s="40"/>
      <c r="N85" s="36"/>
      <c r="O85" s="127"/>
      <c r="P85" s="89"/>
      <c r="Q85" s="48"/>
      <c r="R85" s="48"/>
      <c r="S85" s="48"/>
      <c r="T85" s="48"/>
      <c r="U85" s="48"/>
      <c r="V85" s="48"/>
    </row>
    <row r="86" spans="1:22" x14ac:dyDescent="0.2">
      <c r="A86" s="31">
        <v>671.8895263671875</v>
      </c>
      <c r="B86" s="2">
        <v>0.21690891697187908</v>
      </c>
      <c r="C86" s="86">
        <f t="shared" si="0"/>
        <v>0.16457069359952584</v>
      </c>
      <c r="D86" s="86">
        <f t="shared" si="1"/>
        <v>0.15254779051665596</v>
      </c>
      <c r="E86" s="86">
        <f t="shared" si="1"/>
        <v>0.1157393436972254</v>
      </c>
      <c r="F86" s="86">
        <f t="shared" si="2"/>
        <v>1.1830499981766301E-2</v>
      </c>
      <c r="G86" s="86"/>
      <c r="H86" s="15"/>
      <c r="I86" s="40"/>
      <c r="J86" s="40"/>
      <c r="K86" s="98"/>
      <c r="L86" s="40"/>
      <c r="M86" s="40"/>
      <c r="N86" s="36"/>
      <c r="O86" s="127"/>
      <c r="P86" s="89"/>
      <c r="Q86" s="48"/>
      <c r="R86" s="48"/>
      <c r="S86" s="48"/>
      <c r="T86" s="48"/>
      <c r="U86" s="48"/>
      <c r="V86" s="48"/>
    </row>
    <row r="87" spans="1:22" x14ac:dyDescent="0.2">
      <c r="A87" s="31">
        <v>734.8570556640625</v>
      </c>
      <c r="B87" s="2">
        <v>0.23542239239555784</v>
      </c>
      <c r="C87" s="86">
        <f t="shared" si="0"/>
        <v>0.1830841690232046</v>
      </c>
      <c r="D87" s="86">
        <f t="shared" si="1"/>
        <v>0.16556795497136459</v>
      </c>
      <c r="E87" s="86">
        <f t="shared" si="1"/>
        <v>0.12875950815193404</v>
      </c>
      <c r="F87" s="86">
        <f t="shared" si="2"/>
        <v>1.3020164454708646E-2</v>
      </c>
      <c r="G87" s="86"/>
      <c r="H87" s="15"/>
      <c r="I87" s="40"/>
      <c r="J87" s="40"/>
      <c r="K87" s="98"/>
      <c r="L87" s="40"/>
      <c r="M87" s="40"/>
      <c r="N87" s="36"/>
      <c r="O87" s="127"/>
      <c r="P87" s="89"/>
      <c r="Q87" s="48"/>
      <c r="R87" s="48"/>
      <c r="S87" s="48"/>
      <c r="T87" s="48"/>
      <c r="U87" s="48"/>
      <c r="V87" s="48"/>
    </row>
    <row r="88" spans="1:22" x14ac:dyDescent="0.2">
      <c r="A88" s="31">
        <v>805.02728271484375</v>
      </c>
      <c r="B88" s="2">
        <v>0.25607204427127728</v>
      </c>
      <c r="C88" s="86">
        <f t="shared" si="0"/>
        <v>0.20373382089892403</v>
      </c>
      <c r="D88" s="86">
        <f t="shared" si="1"/>
        <v>0.18009045046189118</v>
      </c>
      <c r="E88" s="86">
        <f t="shared" si="1"/>
        <v>0.1432820036424606</v>
      </c>
      <c r="F88" s="86">
        <f t="shared" si="2"/>
        <v>1.452249549052656E-2</v>
      </c>
      <c r="G88" s="86"/>
      <c r="H88" s="15"/>
      <c r="I88" s="40"/>
      <c r="J88" s="40"/>
      <c r="K88" s="98"/>
      <c r="L88" s="40"/>
      <c r="M88" s="40"/>
      <c r="N88" s="36"/>
      <c r="O88" s="127"/>
      <c r="P88" s="89"/>
      <c r="Q88" s="48"/>
      <c r="R88" s="48"/>
      <c r="S88" s="48"/>
      <c r="T88" s="48"/>
      <c r="U88" s="48"/>
      <c r="V88" s="48"/>
    </row>
    <row r="89" spans="1:22" x14ac:dyDescent="0.2">
      <c r="A89" s="31">
        <v>879.88702392578125</v>
      </c>
      <c r="B89" s="2">
        <v>0.27730596116860395</v>
      </c>
      <c r="C89" s="86">
        <f t="shared" si="0"/>
        <v>0.22496773779625071</v>
      </c>
      <c r="D89" s="86">
        <f t="shared" si="1"/>
        <v>0.19502384809220349</v>
      </c>
      <c r="E89" s="86">
        <f t="shared" si="1"/>
        <v>0.15821540127277295</v>
      </c>
      <c r="F89" s="86">
        <f t="shared" si="2"/>
        <v>1.4933397630312345E-2</v>
      </c>
      <c r="G89" s="86"/>
      <c r="H89" s="15"/>
      <c r="I89" s="40"/>
      <c r="J89" s="40"/>
      <c r="K89" s="98"/>
      <c r="L89" s="40"/>
      <c r="M89" s="40"/>
      <c r="N89" s="36"/>
      <c r="O89" s="127"/>
      <c r="P89" s="89"/>
      <c r="Q89" s="48"/>
      <c r="R89" s="48"/>
      <c r="S89" s="48"/>
      <c r="T89" s="48"/>
      <c r="U89" s="48"/>
      <c r="V89" s="48"/>
    </row>
    <row r="90" spans="1:22" x14ac:dyDescent="0.2">
      <c r="A90" s="31">
        <v>962.45538330078125</v>
      </c>
      <c r="B90" s="2">
        <v>0.29980661224690264</v>
      </c>
      <c r="C90" s="86">
        <f t="shared" si="0"/>
        <v>0.24746838887454939</v>
      </c>
      <c r="D90" s="86">
        <f t="shared" si="1"/>
        <v>0.21084811504765405</v>
      </c>
      <c r="E90" s="86">
        <f t="shared" si="1"/>
        <v>0.1740396682282235</v>
      </c>
      <c r="F90" s="86">
        <f t="shared" si="2"/>
        <v>1.5824266955450556E-2</v>
      </c>
      <c r="G90" s="86"/>
      <c r="H90" s="15"/>
      <c r="I90" s="40"/>
      <c r="J90" s="40"/>
      <c r="K90" s="98"/>
      <c r="L90" s="40"/>
      <c r="M90" s="40"/>
      <c r="N90" s="36"/>
      <c r="O90" s="127"/>
      <c r="P90" s="89"/>
      <c r="Q90" s="48"/>
      <c r="R90" s="48"/>
      <c r="S90" s="48"/>
      <c r="T90" s="48"/>
      <c r="U90" s="48"/>
      <c r="V90" s="48"/>
    </row>
    <row r="91" spans="1:22" x14ac:dyDescent="0.2">
      <c r="A91" s="31">
        <v>1048.5657958984375</v>
      </c>
      <c r="B91" s="2">
        <v>0.32177524927188644</v>
      </c>
      <c r="C91" s="86">
        <f t="shared" si="0"/>
        <v>0.26943702589953322</v>
      </c>
      <c r="D91" s="86">
        <f t="shared" si="1"/>
        <v>0.22629822694535051</v>
      </c>
      <c r="E91" s="86">
        <f t="shared" si="1"/>
        <v>0.18948978012591997</v>
      </c>
      <c r="F91" s="86">
        <f t="shared" si="2"/>
        <v>1.5450111897696461E-2</v>
      </c>
      <c r="G91" s="86"/>
      <c r="H91" s="15"/>
      <c r="I91" s="40"/>
      <c r="J91" s="40"/>
      <c r="K91" s="98"/>
      <c r="L91" s="40"/>
      <c r="M91" s="40"/>
      <c r="N91" s="36"/>
      <c r="O91" s="127"/>
      <c r="P91" s="89"/>
      <c r="Q91" s="48"/>
      <c r="R91" s="48"/>
      <c r="S91" s="48"/>
      <c r="T91" s="48"/>
      <c r="U91" s="48"/>
      <c r="V91" s="48"/>
    </row>
    <row r="92" spans="1:22" x14ac:dyDescent="0.2">
      <c r="A92" s="31">
        <v>1148.897705078125</v>
      </c>
      <c r="B92" s="2">
        <v>0.34549744263407772</v>
      </c>
      <c r="C92" s="86">
        <f t="shared" si="0"/>
        <v>0.2931592192617245</v>
      </c>
      <c r="D92" s="86">
        <f t="shared" si="1"/>
        <v>0.24298158065035433</v>
      </c>
      <c r="E92" s="86">
        <f t="shared" si="1"/>
        <v>0.20617313383092378</v>
      </c>
      <c r="F92" s="86">
        <f t="shared" si="2"/>
        <v>1.6683353705003817E-2</v>
      </c>
      <c r="G92" s="86"/>
      <c r="H92" s="15"/>
      <c r="I92" s="40"/>
      <c r="J92" s="40"/>
      <c r="K92" s="40"/>
      <c r="L92" s="40"/>
      <c r="M92" s="40"/>
      <c r="N92" s="36"/>
      <c r="O92" s="127"/>
      <c r="P92" s="89"/>
      <c r="Q92" s="48"/>
      <c r="R92" s="48"/>
      <c r="S92" s="48"/>
      <c r="T92" s="48"/>
      <c r="U92" s="48"/>
      <c r="V92" s="48"/>
    </row>
    <row r="93" spans="1:22" x14ac:dyDescent="0.2">
      <c r="A93" s="31">
        <v>1258.7779541015625</v>
      </c>
      <c r="B93" s="2">
        <v>0.36964961648103778</v>
      </c>
      <c r="C93" s="86">
        <f t="shared" si="0"/>
        <v>0.31731139310868456</v>
      </c>
      <c r="D93" s="86">
        <f t="shared" si="1"/>
        <v>0.25996733120391768</v>
      </c>
      <c r="E93" s="86">
        <f t="shared" si="1"/>
        <v>0.22315888438448711</v>
      </c>
      <c r="F93" s="86">
        <f t="shared" si="2"/>
        <v>1.6985750553563328E-2</v>
      </c>
      <c r="G93" s="86"/>
      <c r="H93" s="15"/>
      <c r="I93" s="40"/>
      <c r="J93" s="40"/>
      <c r="K93" s="40"/>
      <c r="L93" s="40"/>
      <c r="M93" s="40"/>
      <c r="N93" s="36"/>
      <c r="O93" s="127"/>
      <c r="P93" s="89"/>
      <c r="Q93" s="48"/>
      <c r="R93" s="48"/>
      <c r="S93" s="48"/>
      <c r="T93" s="48"/>
      <c r="U93" s="48"/>
      <c r="V93" s="48"/>
    </row>
    <row r="94" spans="1:22" x14ac:dyDescent="0.2">
      <c r="A94" s="31">
        <v>1379.2452392578125</v>
      </c>
      <c r="B94" s="2">
        <v>0.39403245586086993</v>
      </c>
      <c r="C94" s="86">
        <f t="shared" si="0"/>
        <v>0.34169423248851671</v>
      </c>
      <c r="D94" s="86">
        <f t="shared" si="1"/>
        <v>0.27711530430637027</v>
      </c>
      <c r="E94" s="86">
        <f t="shared" si="1"/>
        <v>0.24030685748693972</v>
      </c>
      <c r="F94" s="86">
        <f t="shared" si="2"/>
        <v>1.7147973102452613E-2</v>
      </c>
      <c r="G94" s="86"/>
      <c r="H94" s="15"/>
      <c r="I94" s="40"/>
      <c r="J94" s="40"/>
      <c r="K94" s="40"/>
      <c r="L94" s="40"/>
      <c r="M94" s="40"/>
      <c r="N94" s="36"/>
      <c r="O94" s="127"/>
      <c r="P94" s="89"/>
      <c r="Q94" s="48"/>
      <c r="R94" s="48"/>
      <c r="S94" s="48"/>
      <c r="T94" s="48"/>
      <c r="U94" s="48"/>
      <c r="V94" s="48"/>
    </row>
    <row r="95" spans="1:22" x14ac:dyDescent="0.2">
      <c r="A95" s="31">
        <v>1509.0743408203125</v>
      </c>
      <c r="B95" s="2">
        <v>0.41808114280109293</v>
      </c>
      <c r="C95" s="86">
        <f t="shared" si="0"/>
        <v>0.36574291942873971</v>
      </c>
      <c r="D95" s="86">
        <f t="shared" si="1"/>
        <v>0.29402827454647057</v>
      </c>
      <c r="E95" s="86">
        <f t="shared" si="1"/>
        <v>0.25721982772704</v>
      </c>
      <c r="F95" s="86">
        <f t="shared" si="2"/>
        <v>1.6912970240100272E-2</v>
      </c>
      <c r="G95" s="86"/>
      <c r="H95" s="15"/>
      <c r="I95" s="40"/>
      <c r="J95" s="40"/>
      <c r="K95" s="40"/>
      <c r="L95" s="40"/>
      <c r="M95" s="40"/>
      <c r="N95" s="36"/>
      <c r="O95" s="127"/>
      <c r="P95" s="89"/>
      <c r="Q95" s="48"/>
      <c r="R95" s="48"/>
      <c r="S95" s="48"/>
      <c r="T95" s="48"/>
      <c r="U95" s="48"/>
      <c r="V95" s="48"/>
    </row>
    <row r="96" spans="1:22" x14ac:dyDescent="0.2">
      <c r="A96" s="31">
        <v>1648.4918212890625</v>
      </c>
      <c r="B96" s="2">
        <v>0.44214994578738698</v>
      </c>
      <c r="C96" s="86">
        <f t="shared" si="0"/>
        <v>0.38981172241503376</v>
      </c>
      <c r="D96" s="86">
        <f t="shared" si="1"/>
        <v>0.31095539200755606</v>
      </c>
      <c r="E96" s="86">
        <f t="shared" si="1"/>
        <v>0.27414694518812555</v>
      </c>
      <c r="F96" s="86">
        <f t="shared" si="2"/>
        <v>1.692711746108555E-2</v>
      </c>
      <c r="G96" s="86"/>
      <c r="H96" s="15"/>
      <c r="I96" s="40"/>
      <c r="J96" s="40"/>
      <c r="K96" s="40"/>
      <c r="L96" s="40"/>
      <c r="M96" s="40"/>
      <c r="N96" s="36"/>
      <c r="O96" s="127"/>
      <c r="P96" s="89"/>
      <c r="Q96" s="48"/>
      <c r="R96" s="48"/>
      <c r="S96" s="48"/>
      <c r="T96" s="48"/>
      <c r="U96" s="48"/>
      <c r="V96" s="48"/>
    </row>
    <row r="97" spans="1:22" x14ac:dyDescent="0.2">
      <c r="A97" s="31">
        <v>1808.945068359375</v>
      </c>
      <c r="B97" s="2">
        <v>0.46765515442122707</v>
      </c>
      <c r="C97" s="86">
        <f t="shared" si="0"/>
        <v>0.41531693104887385</v>
      </c>
      <c r="D97" s="86">
        <f t="shared" si="1"/>
        <v>0.32889270541114962</v>
      </c>
      <c r="E97" s="86">
        <f t="shared" si="1"/>
        <v>0.2920842585917191</v>
      </c>
      <c r="F97" s="86">
        <f t="shared" si="2"/>
        <v>1.7937313403593558E-2</v>
      </c>
      <c r="G97" s="86"/>
      <c r="H97" s="15"/>
      <c r="I97" s="40"/>
      <c r="J97" s="40"/>
      <c r="K97" s="40"/>
      <c r="L97" s="40"/>
      <c r="M97" s="40"/>
      <c r="N97" s="36"/>
      <c r="O97" s="127"/>
      <c r="P97" s="89"/>
      <c r="Q97" s="48"/>
      <c r="R97" s="48"/>
      <c r="S97" s="48"/>
      <c r="T97" s="48"/>
      <c r="U97" s="48"/>
      <c r="V97" s="48"/>
    </row>
    <row r="98" spans="1:22" x14ac:dyDescent="0.2">
      <c r="A98" s="31">
        <v>1978.6668701171875</v>
      </c>
      <c r="B98" s="2">
        <v>0.49267051887814883</v>
      </c>
      <c r="C98" s="86">
        <f t="shared" si="0"/>
        <v>0.44033229550579561</v>
      </c>
      <c r="D98" s="86">
        <f t="shared" si="1"/>
        <v>0.34648552100465069</v>
      </c>
      <c r="E98" s="86">
        <f t="shared" si="1"/>
        <v>0.30967707418522017</v>
      </c>
      <c r="F98" s="86">
        <f t="shared" si="2"/>
        <v>1.7592815593501065E-2</v>
      </c>
      <c r="G98" s="86"/>
      <c r="H98" s="15"/>
      <c r="I98" s="40"/>
      <c r="J98" s="40"/>
      <c r="K98" s="40"/>
      <c r="L98" s="40"/>
      <c r="M98" s="40"/>
      <c r="N98" s="36"/>
      <c r="O98" s="127"/>
      <c r="P98" s="89"/>
      <c r="Q98" s="48"/>
      <c r="R98" s="48"/>
      <c r="S98" s="48"/>
      <c r="T98" s="48"/>
      <c r="U98" s="48"/>
      <c r="V98" s="48"/>
    </row>
    <row r="99" spans="1:22" x14ac:dyDescent="0.2">
      <c r="A99" s="31">
        <v>2159.324951171875</v>
      </c>
      <c r="B99" s="2">
        <v>0.51736398046021348</v>
      </c>
      <c r="C99" s="86">
        <f t="shared" si="0"/>
        <v>0.46502575708786026</v>
      </c>
      <c r="D99" s="86">
        <f t="shared" si="1"/>
        <v>0.36385194861463338</v>
      </c>
      <c r="E99" s="86">
        <f t="shared" si="1"/>
        <v>0.32704350179520286</v>
      </c>
      <c r="F99" s="86">
        <f t="shared" si="2"/>
        <v>1.7366427609982693E-2</v>
      </c>
      <c r="G99" s="86"/>
      <c r="H99" s="15"/>
      <c r="I99" s="40"/>
      <c r="J99" s="40"/>
      <c r="K99" s="40"/>
      <c r="L99" s="40"/>
      <c r="M99" s="40"/>
      <c r="N99" s="36"/>
      <c r="O99" s="127"/>
      <c r="P99" s="89"/>
      <c r="Q99" s="48"/>
      <c r="R99" s="48"/>
      <c r="S99" s="48"/>
      <c r="T99" s="48"/>
      <c r="U99" s="48"/>
      <c r="V99" s="48"/>
    </row>
    <row r="100" spans="1:22" x14ac:dyDescent="0.2">
      <c r="A100" s="31">
        <v>2368.696044921875</v>
      </c>
      <c r="B100" s="2">
        <v>0.54437803096254356</v>
      </c>
      <c r="C100" s="86">
        <f t="shared" si="0"/>
        <v>0.49203980759019034</v>
      </c>
      <c r="D100" s="86">
        <f t="shared" si="1"/>
        <v>0.38285040093538364</v>
      </c>
      <c r="E100" s="86">
        <f t="shared" si="1"/>
        <v>0.34604195411595307</v>
      </c>
      <c r="F100" s="86">
        <f t="shared" si="2"/>
        <v>1.8998452320750203E-2</v>
      </c>
      <c r="G100" s="86"/>
      <c r="H100" s="15"/>
      <c r="I100" s="40"/>
      <c r="J100" s="40"/>
      <c r="K100" s="40"/>
      <c r="L100" s="40"/>
      <c r="M100" s="40"/>
      <c r="N100" s="36"/>
      <c r="O100" s="127"/>
      <c r="P100" s="89"/>
      <c r="Q100" s="48"/>
      <c r="R100" s="48"/>
      <c r="S100" s="48"/>
      <c r="T100" s="48"/>
      <c r="U100" s="48"/>
      <c r="V100" s="48"/>
    </row>
    <row r="101" spans="1:22" x14ac:dyDescent="0.2">
      <c r="A101" s="31">
        <v>2588.0859375</v>
      </c>
      <c r="B101" s="2">
        <v>0.57071745571796784</v>
      </c>
      <c r="C101" s="86">
        <f t="shared" si="0"/>
        <v>0.51837923234561456</v>
      </c>
      <c r="D101" s="86">
        <f t="shared" si="1"/>
        <v>0.40137440218905546</v>
      </c>
      <c r="E101" s="86">
        <f t="shared" si="1"/>
        <v>0.36456595536962488</v>
      </c>
      <c r="F101" s="86">
        <f t="shared" si="2"/>
        <v>1.8524001253671818E-2</v>
      </c>
      <c r="G101" s="86"/>
      <c r="H101" s="15"/>
      <c r="I101" s="40"/>
      <c r="J101" s="40"/>
      <c r="K101" s="40"/>
      <c r="L101" s="40"/>
      <c r="M101" s="40"/>
      <c r="N101" s="36"/>
      <c r="O101" s="127"/>
      <c r="P101" s="89"/>
      <c r="Q101" s="48"/>
      <c r="R101" s="48"/>
      <c r="S101" s="48"/>
      <c r="T101" s="48"/>
      <c r="U101" s="48"/>
      <c r="V101" s="48"/>
    </row>
    <row r="102" spans="1:22" x14ac:dyDescent="0.2">
      <c r="A102" s="31">
        <v>2828.274169921875</v>
      </c>
      <c r="B102" s="2">
        <v>0.59807906166766767</v>
      </c>
      <c r="C102" s="86">
        <f t="shared" si="0"/>
        <v>0.54574083829531439</v>
      </c>
      <c r="D102" s="86">
        <f t="shared" si="1"/>
        <v>0.42061728344485566</v>
      </c>
      <c r="E102" s="86">
        <f t="shared" si="1"/>
        <v>0.38380883662542509</v>
      </c>
      <c r="F102" s="86">
        <f t="shared" si="2"/>
        <v>1.9242881255800204E-2</v>
      </c>
      <c r="G102" s="86"/>
      <c r="H102" s="15"/>
      <c r="I102" s="40"/>
      <c r="J102" s="40"/>
      <c r="K102" s="40"/>
      <c r="L102" s="40"/>
      <c r="M102" s="40"/>
      <c r="N102" s="36"/>
      <c r="O102" s="127"/>
      <c r="P102" s="89"/>
      <c r="Q102" s="48"/>
      <c r="R102" s="48"/>
      <c r="S102" s="48"/>
      <c r="T102" s="48"/>
      <c r="U102" s="48"/>
      <c r="V102" s="48"/>
    </row>
    <row r="103" spans="1:22" x14ac:dyDescent="0.2">
      <c r="A103" s="31">
        <v>3097.742431640625</v>
      </c>
      <c r="B103" s="2">
        <v>0.62725411071558479</v>
      </c>
      <c r="C103" s="86">
        <f t="shared" si="0"/>
        <v>0.57491588734323151</v>
      </c>
      <c r="D103" s="86">
        <f t="shared" si="1"/>
        <v>0.4411355236933735</v>
      </c>
      <c r="E103" s="86">
        <f t="shared" si="1"/>
        <v>0.40432707687394293</v>
      </c>
      <c r="F103" s="86">
        <f t="shared" si="2"/>
        <v>2.0518240248517838E-2</v>
      </c>
      <c r="G103" s="86"/>
      <c r="H103" s="15"/>
      <c r="I103" s="40"/>
      <c r="J103" s="40"/>
      <c r="K103" s="40"/>
      <c r="L103" s="40"/>
      <c r="M103" s="40"/>
      <c r="N103" s="36"/>
      <c r="O103" s="127"/>
      <c r="P103" s="89"/>
      <c r="Q103" s="48"/>
      <c r="R103" s="48"/>
      <c r="S103" s="48"/>
      <c r="T103" s="48"/>
      <c r="U103" s="48"/>
      <c r="V103" s="48"/>
    </row>
    <row r="104" spans="1:22" x14ac:dyDescent="0.2">
      <c r="A104" s="31">
        <v>3389.171630859375</v>
      </c>
      <c r="B104" s="2">
        <v>0.65646307098795653</v>
      </c>
      <c r="C104" s="86">
        <f t="shared" si="0"/>
        <v>0.60412484761560326</v>
      </c>
      <c r="D104" s="86">
        <f t="shared" si="1"/>
        <v>0.46167761304148802</v>
      </c>
      <c r="E104" s="86">
        <f t="shared" si="1"/>
        <v>0.42486916622205745</v>
      </c>
      <c r="F104" s="86">
        <f t="shared" si="2"/>
        <v>2.0542089348114523E-2</v>
      </c>
      <c r="G104" s="86"/>
      <c r="H104" s="15"/>
      <c r="I104" s="40"/>
      <c r="J104" s="40"/>
      <c r="K104" s="40"/>
      <c r="L104" s="40"/>
      <c r="M104" s="40"/>
      <c r="N104" s="36"/>
      <c r="O104" s="127"/>
      <c r="P104" s="89"/>
      <c r="Q104" s="48"/>
      <c r="R104" s="48"/>
      <c r="S104" s="48"/>
      <c r="T104" s="48"/>
      <c r="U104" s="48"/>
      <c r="V104" s="48"/>
    </row>
    <row r="105" spans="1:22" x14ac:dyDescent="0.2">
      <c r="A105" s="31">
        <v>3707.901611328125</v>
      </c>
      <c r="B105" s="2">
        <v>0.68710220831562763</v>
      </c>
      <c r="C105" s="86">
        <f t="shared" si="0"/>
        <v>0.63476398494327435</v>
      </c>
      <c r="D105" s="86">
        <f t="shared" si="1"/>
        <v>0.48322551788524587</v>
      </c>
      <c r="E105" s="86">
        <f t="shared" si="1"/>
        <v>0.4464170710658153</v>
      </c>
      <c r="F105" s="86">
        <f t="shared" si="2"/>
        <v>2.1547904843757848E-2</v>
      </c>
      <c r="G105" s="86"/>
      <c r="H105" s="15"/>
      <c r="I105" s="40"/>
      <c r="J105" s="40"/>
      <c r="K105" s="40"/>
      <c r="L105" s="40"/>
      <c r="M105" s="40"/>
      <c r="N105" s="36"/>
      <c r="O105" s="127"/>
      <c r="P105" s="89"/>
      <c r="Q105" s="48"/>
      <c r="R105" s="48"/>
      <c r="S105" s="48"/>
      <c r="T105" s="48"/>
      <c r="U105" s="48"/>
      <c r="V105" s="48"/>
    </row>
    <row r="106" spans="1:22" x14ac:dyDescent="0.2">
      <c r="A106" s="31">
        <v>4058.128662109375</v>
      </c>
      <c r="B106" s="2">
        <v>0.71849495916743766</v>
      </c>
      <c r="C106" s="86">
        <f t="shared" si="0"/>
        <v>0.66615673579508439</v>
      </c>
      <c r="D106" s="86">
        <f t="shared" si="1"/>
        <v>0.50530342435187736</v>
      </c>
      <c r="E106" s="86">
        <f t="shared" si="1"/>
        <v>0.46849497753244679</v>
      </c>
      <c r="F106" s="86">
        <f t="shared" si="2"/>
        <v>2.2077906466631492E-2</v>
      </c>
      <c r="G106" s="86"/>
      <c r="H106" s="15"/>
      <c r="I106" s="40"/>
      <c r="J106" s="40"/>
      <c r="K106" s="40"/>
      <c r="L106" s="40"/>
      <c r="M106" s="40"/>
      <c r="N106" s="36"/>
      <c r="O106" s="127"/>
      <c r="P106" s="89"/>
      <c r="Q106" s="48"/>
      <c r="R106" s="48"/>
      <c r="S106" s="48"/>
      <c r="T106" s="48"/>
      <c r="U106" s="48"/>
      <c r="V106" s="48"/>
    </row>
    <row r="107" spans="1:22" x14ac:dyDescent="0.2">
      <c r="A107" s="31">
        <v>4432.369140625</v>
      </c>
      <c r="B107" s="2">
        <v>0.74851963433553459</v>
      </c>
      <c r="C107" s="86">
        <f t="shared" si="0"/>
        <v>0.69618141096318131</v>
      </c>
      <c r="D107" s="86">
        <f t="shared" si="1"/>
        <v>0.52641919000049431</v>
      </c>
      <c r="E107" s="86">
        <f t="shared" si="1"/>
        <v>0.48961074318106368</v>
      </c>
      <c r="F107" s="86">
        <f t="shared" si="2"/>
        <v>2.1115765648616891E-2</v>
      </c>
      <c r="G107" s="86"/>
      <c r="H107" s="15"/>
      <c r="I107" s="40"/>
      <c r="J107" s="40"/>
      <c r="K107" s="40"/>
      <c r="L107" s="40"/>
      <c r="M107" s="40"/>
      <c r="N107" s="36"/>
      <c r="O107" s="127"/>
      <c r="P107" s="89"/>
      <c r="Q107" s="48"/>
      <c r="R107" s="48"/>
      <c r="S107" s="48"/>
      <c r="T107" s="48"/>
      <c r="U107" s="48"/>
      <c r="V107" s="48"/>
    </row>
    <row r="108" spans="1:22" x14ac:dyDescent="0.2">
      <c r="A108" s="31">
        <v>4843.4384765625</v>
      </c>
      <c r="B108" s="2">
        <v>0.78047383510624058</v>
      </c>
      <c r="C108" s="86">
        <f t="shared" si="0"/>
        <v>0.7281356117338873</v>
      </c>
      <c r="D108" s="86">
        <f t="shared" si="1"/>
        <v>0.5488919531922849</v>
      </c>
      <c r="E108" s="86">
        <f t="shared" si="1"/>
        <v>0.51208350637285438</v>
      </c>
      <c r="F108" s="86">
        <f t="shared" si="2"/>
        <v>2.2472763191790701E-2</v>
      </c>
      <c r="G108" s="86"/>
      <c r="H108" s="15"/>
      <c r="I108" s="40"/>
      <c r="J108" s="40"/>
      <c r="K108" s="40"/>
      <c r="L108" s="40"/>
      <c r="M108" s="40"/>
      <c r="N108" s="36"/>
      <c r="O108" s="127"/>
      <c r="P108" s="89"/>
      <c r="Q108" s="48"/>
      <c r="R108" s="48"/>
      <c r="S108" s="48"/>
      <c r="T108" s="48"/>
      <c r="U108" s="48"/>
      <c r="V108" s="48"/>
    </row>
    <row r="109" spans="1:22" x14ac:dyDescent="0.2">
      <c r="A109" s="31">
        <v>5306.69775390625</v>
      </c>
      <c r="B109" s="2">
        <v>0.81398790606413962</v>
      </c>
      <c r="C109" s="86">
        <f t="shared" si="0"/>
        <v>0.76164968269178634</v>
      </c>
      <c r="D109" s="86">
        <f t="shared" si="1"/>
        <v>0.57246174251776816</v>
      </c>
      <c r="E109" s="86">
        <f t="shared" si="1"/>
        <v>0.53565329569833764</v>
      </c>
      <c r="F109" s="86">
        <f t="shared" si="2"/>
        <v>2.3569789325483259E-2</v>
      </c>
      <c r="G109" s="86"/>
      <c r="H109" s="15"/>
      <c r="I109" s="40"/>
      <c r="J109" s="40"/>
      <c r="K109" s="40"/>
      <c r="L109" s="40"/>
      <c r="M109" s="40"/>
      <c r="N109" s="36"/>
      <c r="O109" s="127"/>
      <c r="P109" s="89"/>
      <c r="Q109" s="48"/>
      <c r="R109" s="48"/>
      <c r="S109" s="48"/>
      <c r="T109" s="48"/>
      <c r="U109" s="48"/>
      <c r="V109" s="48"/>
    </row>
    <row r="110" spans="1:22" x14ac:dyDescent="0.2">
      <c r="A110" s="31">
        <v>5805.666015625</v>
      </c>
      <c r="B110" s="2">
        <v>0.84748204552684914</v>
      </c>
      <c r="C110" s="86">
        <f t="shared" si="0"/>
        <v>0.79514382215449586</v>
      </c>
      <c r="D110" s="86">
        <f t="shared" si="1"/>
        <v>0.59601751441328443</v>
      </c>
      <c r="E110" s="86">
        <f t="shared" si="1"/>
        <v>0.55920906759385391</v>
      </c>
      <c r="F110" s="86">
        <f t="shared" si="2"/>
        <v>2.3555771895516275E-2</v>
      </c>
      <c r="G110" s="86"/>
      <c r="H110" s="15"/>
      <c r="I110" s="40"/>
      <c r="J110" s="40"/>
      <c r="K110" s="40"/>
      <c r="L110" s="40"/>
      <c r="M110" s="40"/>
      <c r="N110" s="36"/>
      <c r="O110" s="127"/>
      <c r="P110" s="89"/>
      <c r="Q110" s="48"/>
      <c r="R110" s="48"/>
      <c r="S110" s="48"/>
      <c r="T110" s="48"/>
      <c r="U110" s="48"/>
      <c r="V110" s="48"/>
    </row>
    <row r="111" spans="1:22" x14ac:dyDescent="0.2">
      <c r="A111" s="31">
        <v>6356.28955078125</v>
      </c>
      <c r="B111" s="2">
        <v>0.88131538950954558</v>
      </c>
      <c r="C111" s="86">
        <f t="shared" si="0"/>
        <v>0.8289771661371923</v>
      </c>
      <c r="D111" s="86">
        <f t="shared" si="1"/>
        <v>0.61981184220027652</v>
      </c>
      <c r="E111" s="86">
        <f t="shared" si="1"/>
        <v>0.583003395380846</v>
      </c>
      <c r="F111" s="86">
        <f t="shared" si="2"/>
        <v>2.3794327786992087E-2</v>
      </c>
      <c r="G111" s="86"/>
      <c r="H111" s="15"/>
      <c r="I111" s="40"/>
      <c r="J111" s="40"/>
      <c r="K111" s="40"/>
      <c r="L111" s="40"/>
      <c r="M111" s="40"/>
      <c r="N111" s="36"/>
      <c r="O111" s="127"/>
      <c r="P111" s="89"/>
      <c r="Q111" s="48"/>
      <c r="R111" s="48"/>
      <c r="S111" s="48"/>
      <c r="T111" s="48"/>
      <c r="U111" s="48"/>
      <c r="V111" s="48"/>
    </row>
    <row r="112" spans="1:22" x14ac:dyDescent="0.2">
      <c r="A112" s="31">
        <v>6945.6953125</v>
      </c>
      <c r="B112" s="2">
        <v>0.91466963940416457</v>
      </c>
      <c r="C112" s="86">
        <f t="shared" si="0"/>
        <v>0.86233141603181129</v>
      </c>
      <c r="D112" s="86">
        <f t="shared" si="1"/>
        <v>0.64326923250398715</v>
      </c>
      <c r="E112" s="86">
        <f t="shared" si="1"/>
        <v>0.60646078568455664</v>
      </c>
      <c r="F112" s="86">
        <f t="shared" si="2"/>
        <v>2.3457390303710635E-2</v>
      </c>
      <c r="G112" s="86"/>
      <c r="H112" s="15"/>
      <c r="I112" s="40"/>
      <c r="J112" s="40"/>
      <c r="K112" s="40"/>
      <c r="L112" s="40"/>
      <c r="M112" s="40"/>
      <c r="N112" s="36"/>
      <c r="O112" s="127"/>
      <c r="P112" s="89"/>
      <c r="Q112" s="48"/>
      <c r="R112" s="48"/>
      <c r="S112" s="48"/>
      <c r="T112" s="48"/>
      <c r="U112" s="48"/>
      <c r="V112" s="48"/>
    </row>
    <row r="113" spans="1:22" x14ac:dyDescent="0.2">
      <c r="A113" s="31">
        <v>7604.18017578125</v>
      </c>
      <c r="B113" s="2">
        <v>0.94869537768070589</v>
      </c>
      <c r="C113" s="86">
        <f t="shared" si="0"/>
        <v>0.89635715430835261</v>
      </c>
      <c r="D113" s="86">
        <f t="shared" si="1"/>
        <v>0.6671988674274667</v>
      </c>
      <c r="E113" s="86">
        <f t="shared" si="1"/>
        <v>0.63039042060803607</v>
      </c>
      <c r="F113" s="86">
        <f t="shared" si="2"/>
        <v>2.3929634923479437E-2</v>
      </c>
      <c r="G113" s="86"/>
      <c r="H113" s="15"/>
      <c r="I113" s="40"/>
      <c r="J113" s="40"/>
      <c r="K113" s="40"/>
      <c r="L113" s="40"/>
      <c r="M113" s="40"/>
      <c r="N113" s="36"/>
      <c r="O113" s="127"/>
      <c r="P113" s="89"/>
      <c r="Q113" s="48"/>
      <c r="R113" s="48"/>
      <c r="S113" s="48"/>
      <c r="T113" s="48"/>
      <c r="U113" s="48"/>
      <c r="V113" s="48"/>
    </row>
    <row r="114" spans="1:22" x14ac:dyDescent="0.2">
      <c r="A114" s="31">
        <v>8316.087890625</v>
      </c>
      <c r="B114" s="2">
        <v>0.98058466267888433</v>
      </c>
      <c r="C114" s="86">
        <f t="shared" si="0"/>
        <v>0.92824643930653106</v>
      </c>
      <c r="D114" s="86">
        <f t="shared" si="1"/>
        <v>0.68962597662860081</v>
      </c>
      <c r="E114" s="86">
        <f t="shared" si="1"/>
        <v>0.65281752980917018</v>
      </c>
      <c r="F114" s="86">
        <f t="shared" si="2"/>
        <v>2.242710920113411E-2</v>
      </c>
      <c r="G114" s="86"/>
      <c r="H114" s="15"/>
      <c r="I114" s="40"/>
      <c r="J114" s="40"/>
      <c r="K114" s="40"/>
      <c r="L114" s="40"/>
      <c r="M114" s="40"/>
      <c r="N114" s="36"/>
      <c r="O114" s="127"/>
      <c r="P114" s="89"/>
      <c r="Q114" s="48"/>
      <c r="R114" s="48"/>
      <c r="S114" s="48"/>
      <c r="T114" s="48"/>
      <c r="U114" s="48"/>
      <c r="V114" s="48"/>
    </row>
    <row r="115" spans="1:22" x14ac:dyDescent="0.2">
      <c r="A115" s="31">
        <v>9096.4521484375</v>
      </c>
      <c r="B115" s="2">
        <v>1.0111765549809206</v>
      </c>
      <c r="C115" s="86">
        <f t="shared" si="0"/>
        <v>0.95883833160856735</v>
      </c>
      <c r="D115" s="86">
        <f t="shared" si="1"/>
        <v>0.71114065497169598</v>
      </c>
      <c r="E115" s="86">
        <f t="shared" si="1"/>
        <v>0.67433220815226547</v>
      </c>
      <c r="F115" s="86">
        <f t="shared" si="2"/>
        <v>2.1514678343095284E-2</v>
      </c>
      <c r="G115" s="86"/>
      <c r="H115" s="15"/>
      <c r="I115" s="40"/>
      <c r="J115" s="40"/>
      <c r="K115" s="40"/>
      <c r="L115" s="40"/>
      <c r="M115" s="40"/>
      <c r="N115" s="36"/>
      <c r="O115" s="127"/>
      <c r="P115" s="89"/>
      <c r="Q115" s="48"/>
      <c r="R115" s="48"/>
      <c r="S115" s="48"/>
      <c r="T115" s="48"/>
      <c r="U115" s="48"/>
      <c r="V115" s="48"/>
    </row>
    <row r="116" spans="1:22" x14ac:dyDescent="0.2">
      <c r="A116" s="31">
        <v>9955.568359375</v>
      </c>
      <c r="B116" s="2">
        <v>1.0405863066122401</v>
      </c>
      <c r="C116" s="86">
        <f t="shared" si="0"/>
        <v>0.98824808323988678</v>
      </c>
      <c r="D116" s="86">
        <f t="shared" si="1"/>
        <v>0.73182395694762647</v>
      </c>
      <c r="E116" s="86">
        <f t="shared" si="1"/>
        <v>0.69501551012819585</v>
      </c>
      <c r="F116" s="86">
        <f t="shared" si="2"/>
        <v>2.0683301975930379E-2</v>
      </c>
      <c r="G116" s="86"/>
      <c r="H116" s="15"/>
      <c r="I116" s="40"/>
      <c r="J116" s="40"/>
      <c r="K116" s="40"/>
      <c r="L116" s="40"/>
      <c r="M116" s="40"/>
      <c r="N116" s="36"/>
      <c r="O116" s="127"/>
      <c r="P116" s="89"/>
      <c r="Q116" s="48"/>
      <c r="R116" s="48"/>
      <c r="S116" s="48"/>
      <c r="T116" s="48"/>
      <c r="U116" s="48"/>
      <c r="V116" s="48"/>
    </row>
    <row r="117" spans="1:22" x14ac:dyDescent="0.2">
      <c r="A117" s="31">
        <v>10895.4326171875</v>
      </c>
      <c r="B117" s="2">
        <v>1.0675700446323027</v>
      </c>
      <c r="C117" s="86">
        <f t="shared" si="0"/>
        <v>1.0152318212599494</v>
      </c>
      <c r="D117" s="86">
        <f t="shared" si="1"/>
        <v>0.75080109109363524</v>
      </c>
      <c r="E117" s="86">
        <f t="shared" si="1"/>
        <v>0.71399264427420472</v>
      </c>
      <c r="F117" s="86">
        <f t="shared" si="2"/>
        <v>1.8977134146008878E-2</v>
      </c>
      <c r="G117" s="86"/>
      <c r="H117" s="15"/>
      <c r="I117" s="40"/>
      <c r="J117" s="40"/>
      <c r="K117" s="40"/>
      <c r="L117" s="40"/>
      <c r="M117" s="40"/>
      <c r="N117" s="36"/>
      <c r="O117" s="127"/>
      <c r="P117" s="89"/>
      <c r="Q117" s="48"/>
      <c r="R117" s="48"/>
      <c r="S117" s="48"/>
      <c r="T117" s="48"/>
      <c r="U117" s="48"/>
      <c r="V117" s="48"/>
    </row>
    <row r="118" spans="1:22" x14ac:dyDescent="0.2">
      <c r="A118" s="31">
        <v>11896.009765625</v>
      </c>
      <c r="B118" s="2">
        <v>1.0915869426832068</v>
      </c>
      <c r="C118" s="86">
        <f t="shared" si="0"/>
        <v>1.0392487193108535</v>
      </c>
      <c r="D118" s="86">
        <f t="shared" si="1"/>
        <v>0.76769170483084825</v>
      </c>
      <c r="E118" s="86">
        <f t="shared" si="1"/>
        <v>0.73088325801141762</v>
      </c>
      <c r="F118" s="86">
        <f t="shared" si="2"/>
        <v>1.6890613737212901E-2</v>
      </c>
      <c r="G118" s="86"/>
      <c r="H118" s="15"/>
      <c r="I118" s="40"/>
      <c r="J118" s="40"/>
      <c r="K118" s="40"/>
      <c r="L118" s="40"/>
      <c r="M118" s="40"/>
      <c r="N118" s="36"/>
      <c r="O118" s="127"/>
      <c r="P118" s="89"/>
      <c r="Q118" s="48"/>
      <c r="R118" s="48"/>
      <c r="S118" s="48"/>
      <c r="T118" s="48"/>
      <c r="U118" s="48"/>
      <c r="V118" s="48"/>
    </row>
    <row r="119" spans="1:22" x14ac:dyDescent="0.2">
      <c r="A119" s="31">
        <v>12995.814453125</v>
      </c>
      <c r="B119" s="2">
        <v>1.1143937406048645</v>
      </c>
      <c r="C119" s="86">
        <f t="shared" si="0"/>
        <v>1.0620555172325112</v>
      </c>
      <c r="D119" s="86">
        <f t="shared" si="1"/>
        <v>0.7837312788616374</v>
      </c>
      <c r="E119" s="86">
        <f t="shared" si="1"/>
        <v>0.74692283204220677</v>
      </c>
      <c r="F119" s="86">
        <f t="shared" si="2"/>
        <v>1.603957403078915E-2</v>
      </c>
      <c r="G119" s="86"/>
      <c r="H119" s="15"/>
      <c r="I119" s="40"/>
      <c r="J119" s="40"/>
      <c r="K119" s="40"/>
      <c r="L119" s="40"/>
      <c r="M119" s="40"/>
      <c r="N119" s="36"/>
      <c r="O119" s="127"/>
      <c r="P119" s="89"/>
      <c r="Q119" s="48"/>
      <c r="R119" s="48"/>
      <c r="S119" s="48"/>
      <c r="T119" s="48"/>
      <c r="U119" s="48"/>
      <c r="V119" s="48"/>
    </row>
    <row r="120" spans="1:22" x14ac:dyDescent="0.2">
      <c r="A120" s="31">
        <v>14295.0673828125</v>
      </c>
      <c r="B120" s="2">
        <v>1.1364713779941666</v>
      </c>
      <c r="C120" s="86">
        <f t="shared" si="0"/>
        <v>1.0841331546218134</v>
      </c>
      <c r="D120" s="86">
        <f t="shared" si="1"/>
        <v>0.79925804857946592</v>
      </c>
      <c r="E120" s="86">
        <f t="shared" si="1"/>
        <v>0.76244960176003529</v>
      </c>
      <c r="F120" s="86">
        <f t="shared" si="2"/>
        <v>1.5526769717828515E-2</v>
      </c>
      <c r="G120" s="86"/>
      <c r="H120" s="15"/>
      <c r="I120" s="40"/>
      <c r="J120" s="40"/>
      <c r="K120" s="40"/>
      <c r="L120" s="40"/>
      <c r="M120" s="40"/>
      <c r="N120" s="36"/>
      <c r="O120" s="127"/>
      <c r="P120" s="89"/>
      <c r="Q120" s="48"/>
      <c r="R120" s="48"/>
      <c r="S120" s="48"/>
      <c r="T120" s="48"/>
      <c r="U120" s="48"/>
      <c r="V120" s="48"/>
    </row>
    <row r="121" spans="1:22" x14ac:dyDescent="0.2">
      <c r="A121" s="31">
        <v>15594.3515625</v>
      </c>
      <c r="B121" s="2">
        <v>1.1551772707805503</v>
      </c>
      <c r="C121" s="86">
        <f t="shared" si="0"/>
        <v>1.102839047408197</v>
      </c>
      <c r="D121" s="86">
        <f t="shared" si="1"/>
        <v>0.81241353639453906</v>
      </c>
      <c r="E121" s="86">
        <f t="shared" si="1"/>
        <v>0.77560508957510854</v>
      </c>
      <c r="F121" s="86">
        <f t="shared" si="2"/>
        <v>1.3155487815073252E-2</v>
      </c>
      <c r="G121" s="86"/>
      <c r="H121" s="15"/>
      <c r="I121" s="40"/>
      <c r="J121" s="40"/>
      <c r="K121" s="40"/>
      <c r="L121" s="40"/>
      <c r="M121" s="40"/>
      <c r="N121" s="36"/>
      <c r="O121" s="127"/>
      <c r="P121" s="89"/>
      <c r="Q121" s="48"/>
      <c r="R121" s="48"/>
      <c r="S121" s="48"/>
      <c r="T121" s="48"/>
      <c r="U121" s="48"/>
      <c r="V121" s="48"/>
    </row>
    <row r="122" spans="1:22" x14ac:dyDescent="0.2">
      <c r="A122" s="31">
        <v>17093.85546875</v>
      </c>
      <c r="B122" s="2">
        <v>1.1728379596502054</v>
      </c>
      <c r="C122" s="86">
        <f t="shared" si="0"/>
        <v>1.1204997362778522</v>
      </c>
      <c r="D122" s="86">
        <f t="shared" si="1"/>
        <v>0.82483395277796168</v>
      </c>
      <c r="E122" s="86">
        <f t="shared" si="1"/>
        <v>0.78802550595853116</v>
      </c>
      <c r="F122" s="86">
        <f t="shared" si="2"/>
        <v>1.2420416383422617E-2</v>
      </c>
      <c r="G122" s="86"/>
      <c r="H122" s="15"/>
      <c r="I122" s="40"/>
      <c r="J122" s="40"/>
      <c r="K122" s="40"/>
      <c r="L122" s="40"/>
      <c r="M122" s="40"/>
      <c r="N122" s="36"/>
      <c r="O122" s="127"/>
      <c r="P122" s="89"/>
      <c r="Q122" s="48"/>
      <c r="R122" s="48"/>
      <c r="S122" s="48"/>
      <c r="T122" s="48"/>
      <c r="U122" s="48"/>
      <c r="V122" s="48"/>
    </row>
    <row r="123" spans="1:22" x14ac:dyDescent="0.2">
      <c r="A123" s="31">
        <v>18694.765625</v>
      </c>
      <c r="B123" s="2">
        <v>1.1888297548994888</v>
      </c>
      <c r="C123" s="86">
        <f t="shared" si="0"/>
        <v>1.1364915315271356</v>
      </c>
      <c r="D123" s="86">
        <f t="shared" si="1"/>
        <v>0.83608066898368227</v>
      </c>
      <c r="E123" s="86">
        <f t="shared" si="1"/>
        <v>0.79927222216425176</v>
      </c>
      <c r="F123" s="86">
        <f t="shared" si="2"/>
        <v>1.1246716205720597E-2</v>
      </c>
      <c r="G123" s="86"/>
      <c r="H123" s="15"/>
      <c r="I123" s="40"/>
      <c r="J123" s="40"/>
      <c r="K123" s="40"/>
      <c r="L123" s="40"/>
      <c r="M123" s="40"/>
      <c r="N123" s="36"/>
      <c r="O123" s="127"/>
      <c r="P123" s="89"/>
      <c r="Q123" s="48"/>
      <c r="R123" s="48"/>
      <c r="S123" s="48"/>
      <c r="T123" s="48"/>
      <c r="U123" s="48"/>
      <c r="V123" s="48"/>
    </row>
    <row r="124" spans="1:22" x14ac:dyDescent="0.2">
      <c r="A124" s="31">
        <v>20394.7265625</v>
      </c>
      <c r="B124" s="2">
        <v>1.2024259874329437</v>
      </c>
      <c r="C124" s="86">
        <f t="shared" si="0"/>
        <v>1.1500877640605904</v>
      </c>
      <c r="D124" s="86">
        <f t="shared" si="1"/>
        <v>0.8456426328774862</v>
      </c>
      <c r="E124" s="86">
        <f t="shared" si="1"/>
        <v>0.80883418605805568</v>
      </c>
      <c r="F124" s="86">
        <f t="shared" si="2"/>
        <v>9.5619638938039264E-3</v>
      </c>
      <c r="G124" s="86"/>
      <c r="H124" s="15"/>
      <c r="I124" s="40"/>
      <c r="J124" s="40"/>
      <c r="K124" s="40"/>
      <c r="L124" s="40"/>
      <c r="M124" s="40"/>
      <c r="N124" s="36"/>
      <c r="O124" s="127"/>
      <c r="P124" s="89"/>
      <c r="Q124" s="48"/>
      <c r="R124" s="48"/>
      <c r="S124" s="48"/>
      <c r="T124" s="48"/>
      <c r="U124" s="48"/>
      <c r="V124" s="48"/>
    </row>
    <row r="125" spans="1:22" x14ac:dyDescent="0.2">
      <c r="A125" s="31">
        <v>22295.927734375</v>
      </c>
      <c r="B125" s="2">
        <v>1.2166495084122289</v>
      </c>
      <c r="C125" s="86">
        <f t="shared" si="0"/>
        <v>1.1643112850398756</v>
      </c>
      <c r="D125" s="86">
        <f t="shared" si="1"/>
        <v>0.85564575644219676</v>
      </c>
      <c r="E125" s="86">
        <f t="shared" si="1"/>
        <v>0.81883730962276624</v>
      </c>
      <c r="F125" s="86">
        <f t="shared" si="2"/>
        <v>1.0003123564710559E-2</v>
      </c>
      <c r="G125" s="86"/>
      <c r="H125" s="15"/>
      <c r="I125" s="40"/>
      <c r="J125" s="40"/>
      <c r="K125" s="40"/>
      <c r="L125" s="40"/>
      <c r="M125" s="40"/>
      <c r="N125" s="36"/>
      <c r="O125" s="127"/>
      <c r="P125" s="89"/>
      <c r="Q125" s="48"/>
      <c r="R125" s="48"/>
      <c r="S125" s="48"/>
      <c r="T125" s="48"/>
      <c r="U125" s="48"/>
      <c r="V125" s="48"/>
    </row>
    <row r="126" spans="1:22" x14ac:dyDescent="0.2">
      <c r="A126" s="31">
        <v>24397.1484375</v>
      </c>
      <c r="B126" s="2">
        <v>1.2297605566785206</v>
      </c>
      <c r="C126" s="86">
        <f t="shared" si="0"/>
        <v>1.1774223333061673</v>
      </c>
      <c r="D126" s="86">
        <f t="shared" si="1"/>
        <v>0.86486649974911822</v>
      </c>
      <c r="E126" s="86">
        <f t="shared" si="1"/>
        <v>0.8280580529296877</v>
      </c>
      <c r="F126" s="86">
        <f t="shared" si="2"/>
        <v>9.2207433069214639E-3</v>
      </c>
      <c r="G126" s="86"/>
      <c r="H126" s="15"/>
      <c r="I126" s="40"/>
      <c r="J126" s="40"/>
      <c r="K126" s="40"/>
      <c r="L126" s="40"/>
      <c r="M126" s="40"/>
      <c r="N126" s="36"/>
      <c r="O126" s="127"/>
      <c r="P126" s="89"/>
      <c r="Q126" s="48"/>
      <c r="R126" s="48"/>
      <c r="S126" s="48"/>
      <c r="T126" s="48"/>
      <c r="U126" s="48"/>
      <c r="V126" s="48"/>
    </row>
    <row r="127" spans="1:22" x14ac:dyDescent="0.2">
      <c r="A127" s="31">
        <v>26696.892578125</v>
      </c>
      <c r="B127" s="2">
        <v>1.2419563248485792</v>
      </c>
      <c r="C127" s="86">
        <f t="shared" si="0"/>
        <v>1.1896181014762259</v>
      </c>
      <c r="D127" s="86">
        <f t="shared" si="1"/>
        <v>0.87344354450121109</v>
      </c>
      <c r="E127" s="86">
        <f t="shared" si="1"/>
        <v>0.83663509768178057</v>
      </c>
      <c r="F127" s="86">
        <f t="shared" si="2"/>
        <v>8.5770447520928661E-3</v>
      </c>
      <c r="G127" s="86"/>
      <c r="H127" s="15"/>
      <c r="I127" s="40"/>
      <c r="J127" s="40"/>
      <c r="K127" s="40"/>
      <c r="L127" s="40"/>
      <c r="M127" s="40"/>
      <c r="N127" s="36"/>
      <c r="O127" s="127"/>
      <c r="P127" s="89"/>
      <c r="Q127" s="48"/>
      <c r="R127" s="48"/>
      <c r="S127" s="48"/>
      <c r="T127" s="48"/>
      <c r="U127" s="48"/>
      <c r="V127" s="48"/>
    </row>
    <row r="128" spans="1:22" x14ac:dyDescent="0.2">
      <c r="A128" s="31">
        <v>29297.2109375</v>
      </c>
      <c r="B128" s="2">
        <v>1.2538123348460066</v>
      </c>
      <c r="C128" s="86">
        <f t="shared" si="0"/>
        <v>1.2014741114736534</v>
      </c>
      <c r="D128" s="86">
        <f t="shared" si="1"/>
        <v>0.88178164398877346</v>
      </c>
      <c r="E128" s="86">
        <f t="shared" si="1"/>
        <v>0.84497319716934294</v>
      </c>
      <c r="F128" s="86">
        <f t="shared" si="2"/>
        <v>8.3380994875623671E-3</v>
      </c>
      <c r="G128" s="86"/>
      <c r="H128" s="15"/>
      <c r="I128" s="40"/>
      <c r="J128" s="40"/>
      <c r="K128" s="40"/>
      <c r="L128" s="40"/>
      <c r="M128" s="40"/>
      <c r="N128" s="36"/>
      <c r="O128" s="127"/>
      <c r="P128" s="89"/>
      <c r="Q128" s="48"/>
      <c r="R128" s="48"/>
      <c r="S128" s="48"/>
      <c r="T128" s="48"/>
      <c r="U128" s="48"/>
      <c r="V128" s="48"/>
    </row>
    <row r="129" spans="1:23" x14ac:dyDescent="0.2">
      <c r="A129" s="31">
        <v>31997.40625</v>
      </c>
      <c r="B129" s="2">
        <v>1.2650845181301702</v>
      </c>
      <c r="C129" s="86">
        <f t="shared" si="0"/>
        <v>1.2127462947578169</v>
      </c>
      <c r="D129" s="86">
        <f t="shared" si="1"/>
        <v>0.88970914959021852</v>
      </c>
      <c r="E129" s="86">
        <f t="shared" si="1"/>
        <v>0.85290070277078789</v>
      </c>
      <c r="F129" s="86">
        <f t="shared" si="2"/>
        <v>7.9275056014449508E-3</v>
      </c>
      <c r="G129" s="86"/>
      <c r="H129" s="15"/>
      <c r="I129" s="40"/>
      <c r="J129" s="40"/>
      <c r="K129" s="40"/>
      <c r="L129" s="40"/>
      <c r="M129" s="40"/>
      <c r="N129" s="36"/>
      <c r="O129" s="127"/>
      <c r="P129" s="89"/>
      <c r="Q129" s="48"/>
      <c r="R129" s="48"/>
      <c r="S129" s="48"/>
      <c r="T129" s="48"/>
      <c r="U129" s="48"/>
      <c r="V129" s="48"/>
    </row>
    <row r="130" spans="1:23" x14ac:dyDescent="0.2">
      <c r="A130" s="31">
        <v>34997.5390625</v>
      </c>
      <c r="B130" s="2">
        <v>1.2714144288108218</v>
      </c>
      <c r="C130" s="86">
        <f t="shared" si="0"/>
        <v>1.2190762054384685</v>
      </c>
      <c r="D130" s="86">
        <f t="shared" si="1"/>
        <v>0.89416085172391346</v>
      </c>
      <c r="E130" s="86">
        <f t="shared" si="1"/>
        <v>0.85735240490448283</v>
      </c>
      <c r="F130" s="86">
        <f t="shared" si="2"/>
        <v>4.4517021336949458E-3</v>
      </c>
      <c r="G130" s="86"/>
      <c r="H130" s="15"/>
      <c r="I130" s="40"/>
      <c r="J130" s="40"/>
      <c r="K130" s="40"/>
      <c r="L130" s="40"/>
      <c r="M130" s="40"/>
      <c r="N130" s="36"/>
      <c r="O130" s="127"/>
      <c r="P130" s="89"/>
      <c r="Q130" s="48"/>
      <c r="R130" s="48"/>
      <c r="S130" s="48"/>
      <c r="T130" s="48"/>
      <c r="U130" s="48"/>
      <c r="V130" s="48"/>
    </row>
    <row r="131" spans="1:23" x14ac:dyDescent="0.2">
      <c r="A131" s="31">
        <v>38297.7109375</v>
      </c>
      <c r="B131" s="2">
        <v>1.2799678085104096</v>
      </c>
      <c r="C131" s="86">
        <f t="shared" si="0"/>
        <v>1.2276295851380563</v>
      </c>
      <c r="D131" s="86">
        <f t="shared" si="1"/>
        <v>0.90017627604504125</v>
      </c>
      <c r="E131" s="86">
        <f t="shared" si="1"/>
        <v>0.86336782922561073</v>
      </c>
      <c r="F131" s="86">
        <f t="shared" si="2"/>
        <v>6.0154243211278935E-3</v>
      </c>
      <c r="G131" s="86"/>
      <c r="H131" s="15"/>
      <c r="I131" s="40"/>
      <c r="J131" s="40"/>
      <c r="K131" s="40"/>
      <c r="L131" s="40"/>
      <c r="M131" s="40"/>
      <c r="N131" s="36"/>
      <c r="O131" s="127"/>
      <c r="P131" s="89"/>
      <c r="Q131" s="48"/>
      <c r="R131" s="48"/>
      <c r="S131" s="48"/>
      <c r="T131" s="48"/>
      <c r="U131" s="48"/>
      <c r="V131" s="48"/>
    </row>
    <row r="132" spans="1:23" x14ac:dyDescent="0.2">
      <c r="A132" s="31">
        <v>41898.125</v>
      </c>
      <c r="B132" s="2">
        <v>1.2865024783939589</v>
      </c>
      <c r="C132" s="86">
        <f t="shared" si="0"/>
        <v>1.2341642550216056</v>
      </c>
      <c r="D132" s="86">
        <f t="shared" si="1"/>
        <v>0.90477198131344394</v>
      </c>
      <c r="E132" s="86">
        <f t="shared" si="1"/>
        <v>0.86796353449401342</v>
      </c>
      <c r="F132" s="86">
        <f t="shared" si="2"/>
        <v>4.5957052684026944E-3</v>
      </c>
      <c r="G132" s="86"/>
      <c r="H132" s="15"/>
      <c r="I132" s="40"/>
      <c r="J132" s="40"/>
      <c r="K132" s="40"/>
      <c r="L132" s="40"/>
      <c r="M132" s="40"/>
      <c r="N132" s="36"/>
      <c r="O132" s="127"/>
      <c r="P132" s="89"/>
      <c r="Q132" s="48"/>
      <c r="R132" s="48"/>
      <c r="S132" s="48"/>
      <c r="T132" s="48"/>
      <c r="U132" s="48"/>
      <c r="V132" s="48"/>
    </row>
    <row r="133" spans="1:23" x14ac:dyDescent="0.2">
      <c r="A133" s="31">
        <v>45795.65625</v>
      </c>
      <c r="B133" s="2">
        <v>1.2935168882936705</v>
      </c>
      <c r="C133" s="86">
        <f t="shared" si="0"/>
        <v>1.2411786649213172</v>
      </c>
      <c r="D133" s="86">
        <f t="shared" si="1"/>
        <v>0.90970507833369185</v>
      </c>
      <c r="E133" s="86">
        <f t="shared" si="1"/>
        <v>0.87289663151426122</v>
      </c>
      <c r="F133" s="86">
        <f t="shared" si="2"/>
        <v>4.9330970202478008E-3</v>
      </c>
      <c r="G133" s="86"/>
      <c r="H133" s="15"/>
      <c r="I133" s="40"/>
      <c r="J133" s="40"/>
      <c r="K133" s="40"/>
      <c r="L133" s="40"/>
      <c r="M133" s="40"/>
      <c r="N133" s="36"/>
      <c r="O133" s="127"/>
      <c r="P133" s="89"/>
      <c r="Q133" s="48"/>
      <c r="R133" s="48"/>
      <c r="S133" s="48"/>
      <c r="T133" s="48"/>
      <c r="U133" s="48"/>
      <c r="V133" s="48"/>
    </row>
    <row r="134" spans="1:23" x14ac:dyDescent="0.2">
      <c r="A134" s="31">
        <v>50092.0859375</v>
      </c>
      <c r="B134" s="2">
        <v>1.3003383502468933</v>
      </c>
      <c r="C134" s="86">
        <f t="shared" si="0"/>
        <v>1.24800012687454</v>
      </c>
      <c r="D134" s="86">
        <f t="shared" si="1"/>
        <v>0.91450247884439773</v>
      </c>
      <c r="E134" s="86">
        <f t="shared" si="1"/>
        <v>0.87769403202496721</v>
      </c>
      <c r="F134" s="86">
        <f t="shared" si="2"/>
        <v>4.7974005107059847E-3</v>
      </c>
      <c r="G134" s="86"/>
      <c r="H134" s="15"/>
      <c r="I134" s="40"/>
      <c r="J134" s="40"/>
      <c r="K134" s="40"/>
      <c r="L134" s="40"/>
      <c r="M134" s="40"/>
      <c r="N134" s="36"/>
      <c r="O134" s="127"/>
      <c r="P134" s="89"/>
      <c r="Q134" s="48"/>
      <c r="R134" s="48"/>
      <c r="S134" s="48"/>
      <c r="T134" s="48"/>
      <c r="U134" s="48"/>
      <c r="V134" s="48"/>
    </row>
    <row r="135" spans="1:23" x14ac:dyDescent="0.2">
      <c r="A135" s="31">
        <v>54784.5234375</v>
      </c>
      <c r="B135" s="2">
        <v>1.3065731249481904</v>
      </c>
      <c r="C135" s="86">
        <f t="shared" si="0"/>
        <v>1.2542349015758372</v>
      </c>
      <c r="D135" s="86">
        <f t="shared" si="1"/>
        <v>0.91888727370820378</v>
      </c>
      <c r="E135" s="86">
        <f t="shared" si="1"/>
        <v>0.88207882688877326</v>
      </c>
      <c r="F135" s="86">
        <f t="shared" si="2"/>
        <v>4.3847948638060519E-3</v>
      </c>
      <c r="G135" s="86"/>
      <c r="H135" s="15"/>
      <c r="I135" s="40"/>
      <c r="J135" s="40"/>
      <c r="K135" s="40"/>
      <c r="L135" s="40"/>
      <c r="M135" s="40"/>
      <c r="N135" s="36"/>
      <c r="O135" s="127"/>
      <c r="P135" s="89"/>
      <c r="Q135" s="48"/>
      <c r="R135" s="48"/>
      <c r="S135" s="48"/>
      <c r="T135" s="48"/>
      <c r="U135" s="48"/>
      <c r="V135" s="48"/>
    </row>
    <row r="136" spans="1:23" x14ac:dyDescent="0.2">
      <c r="A136" s="31">
        <v>59484.64453125</v>
      </c>
      <c r="B136" s="2">
        <v>1.311296427930938</v>
      </c>
      <c r="C136" s="86">
        <f t="shared" si="0"/>
        <v>1.2589582045585848</v>
      </c>
      <c r="D136" s="86">
        <f t="shared" si="1"/>
        <v>0.92220908013284375</v>
      </c>
      <c r="E136" s="86">
        <f t="shared" si="1"/>
        <v>0.88540063331341312</v>
      </c>
      <c r="F136" s="86">
        <f t="shared" si="2"/>
        <v>3.3218064246398615E-3</v>
      </c>
      <c r="G136" s="86"/>
      <c r="H136" s="104"/>
      <c r="I136" s="31"/>
      <c r="J136" s="31"/>
      <c r="K136" s="31"/>
      <c r="L136" s="31"/>
      <c r="M136" s="31"/>
      <c r="P136" s="89"/>
      <c r="Q136" s="48"/>
      <c r="R136" s="48"/>
      <c r="S136" s="48"/>
      <c r="T136" s="48"/>
      <c r="U136" s="48"/>
      <c r="V136" s="48"/>
    </row>
    <row r="137" spans="1:23" x14ac:dyDescent="0.2">
      <c r="A137" s="31"/>
      <c r="B137" s="2"/>
      <c r="C137" s="86"/>
      <c r="D137" s="86"/>
      <c r="E137" s="86"/>
      <c r="F137" s="86"/>
      <c r="G137" s="86"/>
      <c r="H137" s="104"/>
      <c r="I137" s="31"/>
      <c r="J137" s="31"/>
      <c r="K137" s="31"/>
      <c r="L137" s="31"/>
      <c r="M137" s="31"/>
      <c r="P137" s="111"/>
      <c r="Q137" s="48"/>
      <c r="R137" s="48"/>
      <c r="S137" s="48"/>
      <c r="T137" s="48"/>
      <c r="U137" s="48"/>
      <c r="V137" s="48"/>
    </row>
    <row r="138" spans="1:23" x14ac:dyDescent="0.2">
      <c r="A138" s="31"/>
      <c r="B138" s="2"/>
      <c r="C138" s="86"/>
      <c r="D138" s="86"/>
      <c r="E138" s="86"/>
      <c r="F138" s="86"/>
      <c r="G138" s="86"/>
      <c r="H138" s="104"/>
      <c r="I138" s="31"/>
      <c r="J138" s="31"/>
      <c r="K138" s="31"/>
      <c r="L138" s="31"/>
      <c r="M138" s="31"/>
      <c r="P138" s="111"/>
      <c r="Q138" s="48"/>
      <c r="R138" s="48"/>
      <c r="S138" s="48"/>
      <c r="T138" s="48"/>
      <c r="U138" s="48"/>
      <c r="V138" s="48"/>
    </row>
    <row r="139" spans="1:23" x14ac:dyDescent="0.2">
      <c r="A139" s="31"/>
      <c r="B139" s="2"/>
      <c r="C139" s="86"/>
      <c r="D139" s="86"/>
      <c r="E139" s="86"/>
      <c r="F139" s="86"/>
      <c r="G139" s="86"/>
      <c r="H139" s="104"/>
      <c r="I139" s="31"/>
      <c r="J139" s="31"/>
      <c r="K139" s="31"/>
      <c r="L139" s="31"/>
      <c r="M139" s="31"/>
      <c r="P139" s="111"/>
      <c r="Q139" s="48"/>
      <c r="R139" s="48"/>
      <c r="S139" s="48"/>
      <c r="T139" s="48"/>
      <c r="U139" s="48"/>
      <c r="V139" s="48"/>
    </row>
    <row r="140" spans="1:23" x14ac:dyDescent="0.2">
      <c r="A140" s="31"/>
      <c r="B140" s="2"/>
      <c r="C140" s="86"/>
      <c r="D140" s="86"/>
      <c r="E140" s="86"/>
      <c r="F140" s="86"/>
      <c r="G140" s="86"/>
      <c r="H140" s="104"/>
      <c r="I140" s="31"/>
      <c r="J140" s="31"/>
      <c r="K140" s="31"/>
      <c r="L140" s="31"/>
      <c r="M140" s="31"/>
      <c r="P140" s="111"/>
      <c r="Q140" s="48"/>
      <c r="R140" s="48"/>
      <c r="S140" s="48"/>
      <c r="T140" s="48"/>
      <c r="U140" s="48"/>
      <c r="V140" s="48"/>
    </row>
    <row r="141" spans="1:23" x14ac:dyDescent="0.2">
      <c r="A141" s="31"/>
      <c r="B141" s="2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104"/>
      <c r="P141" s="31"/>
      <c r="Q141" s="31"/>
      <c r="R141" s="31"/>
      <c r="S141" s="31"/>
      <c r="T141" s="31"/>
      <c r="W141" s="111"/>
    </row>
  </sheetData>
  <mergeCells count="5">
    <mergeCell ref="A5:M5"/>
    <mergeCell ref="I32:J32"/>
    <mergeCell ref="I33:J33"/>
    <mergeCell ref="K32:L32"/>
    <mergeCell ref="K33:L33"/>
  </mergeCells>
  <printOptions horizontalCentered="1"/>
  <pageMargins left="0.5" right="0.5" top="0.1" bottom="0.25" header="0" footer="0"/>
  <pageSetup scale="65" orientation="portrait"/>
  <rowBreaks count="2" manualBreakCount="2">
    <brk id="86" max="12" man="1"/>
    <brk id="16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workbookViewId="0">
      <selection activeCell="C7" sqref="C7"/>
    </sheetView>
  </sheetViews>
  <sheetFormatPr defaultColWidth="8.85546875" defaultRowHeight="12.75" x14ac:dyDescent="0.2"/>
  <cols>
    <col min="1" max="17" width="8.140625" style="123" customWidth="1"/>
    <col min="18" max="16384" width="8.85546875" style="123"/>
  </cols>
  <sheetData>
    <row r="1" spans="1:15" ht="15.75" x14ac:dyDescent="0.25">
      <c r="C1" s="164" t="s">
        <v>11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00"/>
      <c r="O1" s="100"/>
    </row>
    <row r="2" spans="1:15" x14ac:dyDescent="0.2">
      <c r="C2" s="142" t="str">
        <f>Table!A7</f>
        <v>Shell Exploration &amp; Production Company</v>
      </c>
      <c r="K2" s="38" t="str">
        <f>Table!L7</f>
        <v>Sample Number:</v>
      </c>
      <c r="N2" s="47"/>
      <c r="O2" s="110" t="str">
        <f>Table!$P$7</f>
        <v>MC 16</v>
      </c>
    </row>
    <row r="3" spans="1:15" x14ac:dyDescent="0.2">
      <c r="C3" s="142" t="str">
        <f>Table!A8</f>
        <v>OSC-Y-2321 Burger J 001</v>
      </c>
      <c r="K3" s="38" t="str">
        <f>Table!L8</f>
        <v>Sample Depth, feet:</v>
      </c>
      <c r="N3" s="132"/>
      <c r="O3" s="94">
        <f>Table!$P$8</f>
        <v>5977</v>
      </c>
    </row>
    <row r="4" spans="1:15" x14ac:dyDescent="0.2">
      <c r="C4" s="142" t="str">
        <f>Table!A9</f>
        <v>Offshore</v>
      </c>
      <c r="K4" s="38" t="str">
        <f>Table!L9</f>
        <v>Permeability to Air (calc), mD:</v>
      </c>
      <c r="M4" s="32"/>
      <c r="N4" s="13"/>
      <c r="O4" s="30">
        <f>Table!$P$9</f>
        <v>1.5295036489187584E-2</v>
      </c>
    </row>
    <row r="5" spans="1:15" x14ac:dyDescent="0.2">
      <c r="C5" s="142" t="str">
        <f>Table!A10</f>
        <v>HH-77445</v>
      </c>
      <c r="D5" s="37"/>
      <c r="E5" s="37"/>
      <c r="F5" s="70"/>
      <c r="G5" s="37"/>
      <c r="K5" s="38" t="str">
        <f>Table!L10</f>
        <v>Porosity, fraction:</v>
      </c>
      <c r="M5" s="32"/>
      <c r="N5" s="13"/>
      <c r="O5" s="30">
        <f>Table!$P$10</f>
        <v>0.11971536828332037</v>
      </c>
    </row>
    <row r="6" spans="1:15" x14ac:dyDescent="0.2">
      <c r="A6" s="32"/>
      <c r="C6" s="175" t="s">
        <v>97</v>
      </c>
      <c r="D6" s="46"/>
      <c r="E6" s="46"/>
      <c r="F6" s="46"/>
      <c r="G6" s="32"/>
      <c r="K6" s="38" t="str">
        <f>Table!L11</f>
        <v>Grain Density, grams/cc:</v>
      </c>
      <c r="M6" s="46"/>
      <c r="N6" s="28"/>
      <c r="O6" s="70">
        <f>Table!$P$11</f>
        <v>2.6757250232149175</v>
      </c>
    </row>
    <row r="7" spans="1:15" x14ac:dyDescent="0.2">
      <c r="B7" s="142"/>
      <c r="D7" s="32"/>
      <c r="E7" s="32"/>
      <c r="I7" s="38"/>
      <c r="K7" s="46"/>
      <c r="L7" s="161"/>
      <c r="M7" s="125"/>
    </row>
    <row r="8" spans="1:15" x14ac:dyDescent="0.2">
      <c r="B8" s="142"/>
      <c r="D8" s="32"/>
      <c r="E8" s="32"/>
      <c r="I8" s="38"/>
      <c r="K8" s="46"/>
      <c r="L8" s="161"/>
      <c r="M8" s="125"/>
    </row>
    <row r="9" spans="1:15" ht="12" customHeight="1" x14ac:dyDescent="0.2">
      <c r="B9" s="32"/>
      <c r="C9" s="32"/>
      <c r="D9" s="32"/>
      <c r="E9" s="32"/>
      <c r="F9" s="32"/>
    </row>
    <row r="10" spans="1:15" x14ac:dyDescent="0.2">
      <c r="B10" s="32"/>
      <c r="C10" s="32"/>
      <c r="D10" s="32"/>
      <c r="E10" s="32"/>
      <c r="F10" s="32"/>
      <c r="K10" s="46"/>
      <c r="L10" s="161"/>
    </row>
    <row r="11" spans="1:15" x14ac:dyDescent="0.2">
      <c r="B11" s="32"/>
      <c r="C11" s="32"/>
      <c r="D11" s="46"/>
      <c r="E11" s="32"/>
      <c r="F11" s="32"/>
      <c r="K11" s="46"/>
      <c r="L11" s="161"/>
    </row>
    <row r="12" spans="1:15" x14ac:dyDescent="0.2">
      <c r="B12" s="32"/>
      <c r="C12" s="32"/>
      <c r="D12" s="46"/>
      <c r="E12" s="32"/>
      <c r="F12" s="32"/>
      <c r="G12" s="38"/>
      <c r="H12" s="32"/>
      <c r="I12" s="32"/>
      <c r="J12" s="30"/>
      <c r="K12" s="46"/>
      <c r="L12" s="161"/>
    </row>
    <row r="13" spans="1:15" x14ac:dyDescent="0.2">
      <c r="A13" s="142"/>
      <c r="B13" s="32"/>
      <c r="C13" s="32"/>
      <c r="D13" s="32"/>
      <c r="E13" s="32"/>
      <c r="F13" s="32"/>
      <c r="G13" s="32"/>
      <c r="H13" s="32"/>
      <c r="I13" s="13"/>
      <c r="J13" s="46"/>
      <c r="K13" s="46"/>
      <c r="L13" s="161"/>
    </row>
    <row r="14" spans="1:15" x14ac:dyDescent="0.2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46"/>
      <c r="L14" s="161"/>
    </row>
    <row r="15" spans="1:15" x14ac:dyDescent="0.2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32"/>
      <c r="L15" s="161"/>
    </row>
    <row r="16" spans="1:15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32"/>
      <c r="L16" s="161"/>
    </row>
    <row r="17" spans="1:12" x14ac:dyDescent="0.2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32"/>
      <c r="L17" s="89"/>
    </row>
    <row r="18" spans="1:12" x14ac:dyDescent="0.2">
      <c r="A18" s="111"/>
      <c r="B18" s="92"/>
      <c r="C18" s="92"/>
      <c r="D18" s="84"/>
      <c r="E18" s="14"/>
      <c r="F18" s="58"/>
      <c r="G18" s="58"/>
      <c r="H18" s="58"/>
      <c r="I18" s="58"/>
      <c r="J18" s="58"/>
      <c r="K18" s="32"/>
      <c r="L18" s="89"/>
    </row>
    <row r="19" spans="1:12" x14ac:dyDescent="0.2">
      <c r="A19" s="12"/>
      <c r="B19" s="92"/>
      <c r="C19" s="92"/>
      <c r="D19" s="84"/>
      <c r="E19" s="14"/>
      <c r="F19" s="58"/>
      <c r="G19" s="58"/>
      <c r="H19" s="58"/>
      <c r="I19" s="58"/>
      <c r="J19" s="58"/>
      <c r="K19" s="32"/>
      <c r="L19" s="89"/>
    </row>
    <row r="20" spans="1:12" x14ac:dyDescent="0.2">
      <c r="A20" s="12"/>
      <c r="B20" s="92"/>
      <c r="C20" s="92"/>
      <c r="D20" s="84"/>
      <c r="E20" s="14"/>
      <c r="F20" s="58"/>
      <c r="G20" s="58"/>
      <c r="H20" s="58"/>
      <c r="I20" s="58"/>
      <c r="J20" s="58"/>
      <c r="K20" s="32"/>
      <c r="L20" s="130"/>
    </row>
    <row r="21" spans="1:12" x14ac:dyDescent="0.2">
      <c r="A21" s="12"/>
      <c r="B21" s="92"/>
      <c r="C21" s="92"/>
      <c r="D21" s="84"/>
      <c r="E21" s="14"/>
      <c r="F21" s="58"/>
      <c r="G21" s="58"/>
      <c r="H21" s="58"/>
      <c r="I21" s="58"/>
      <c r="J21" s="58"/>
      <c r="K21" s="32"/>
      <c r="L21" s="107"/>
    </row>
    <row r="22" spans="1:12" x14ac:dyDescent="0.2">
      <c r="A22" s="12"/>
      <c r="B22" s="92"/>
      <c r="C22" s="92"/>
      <c r="D22" s="84"/>
      <c r="E22" s="14"/>
      <c r="F22" s="58"/>
      <c r="G22" s="58"/>
      <c r="H22" s="58"/>
      <c r="I22" s="58"/>
      <c r="J22" s="58"/>
      <c r="K22" s="32"/>
      <c r="L22" s="107"/>
    </row>
    <row r="23" spans="1:12" x14ac:dyDescent="0.2">
      <c r="A23" s="12"/>
      <c r="B23" s="92"/>
      <c r="C23" s="92"/>
      <c r="D23" s="84"/>
      <c r="E23" s="14"/>
      <c r="F23" s="58"/>
      <c r="G23" s="58"/>
      <c r="H23" s="58"/>
      <c r="I23" s="58"/>
      <c r="J23" s="58"/>
      <c r="K23" s="32"/>
      <c r="L23" s="107"/>
    </row>
    <row r="24" spans="1:12" x14ac:dyDescent="0.2">
      <c r="A24" s="109"/>
      <c r="B24" s="92"/>
      <c r="C24" s="92"/>
      <c r="D24" s="84"/>
      <c r="E24" s="14"/>
      <c r="F24" s="58"/>
      <c r="G24" s="58"/>
      <c r="H24" s="58"/>
      <c r="I24" s="58"/>
      <c r="J24" s="58"/>
      <c r="K24" s="32"/>
      <c r="L24" s="107"/>
    </row>
    <row r="25" spans="1:12" x14ac:dyDescent="0.2">
      <c r="A25" s="109"/>
      <c r="B25" s="92"/>
      <c r="C25" s="92"/>
      <c r="D25" s="84"/>
      <c r="E25" s="14"/>
      <c r="F25" s="58"/>
      <c r="G25" s="58"/>
      <c r="H25" s="58"/>
      <c r="I25" s="58"/>
      <c r="J25" s="58"/>
      <c r="K25" s="32"/>
      <c r="L25" s="107"/>
    </row>
    <row r="26" spans="1:12" x14ac:dyDescent="0.2">
      <c r="A26" s="109"/>
      <c r="B26" s="92"/>
      <c r="C26" s="92"/>
      <c r="D26" s="84"/>
      <c r="E26" s="14"/>
      <c r="F26" s="58"/>
      <c r="G26" s="58"/>
      <c r="H26" s="58"/>
      <c r="I26" s="58"/>
      <c r="J26" s="58"/>
      <c r="K26" s="32"/>
      <c r="L26" s="107"/>
    </row>
    <row r="27" spans="1:12" ht="15.75" customHeight="1" x14ac:dyDescent="0.2">
      <c r="A27" s="109"/>
      <c r="B27" s="92"/>
      <c r="C27" s="92"/>
      <c r="D27" s="84"/>
      <c r="E27" s="14"/>
      <c r="F27" s="58"/>
      <c r="G27" s="58"/>
      <c r="H27" s="58"/>
      <c r="I27" s="58"/>
      <c r="J27" s="58"/>
      <c r="K27" s="32"/>
      <c r="L27" s="107"/>
    </row>
    <row r="28" spans="1:12" x14ac:dyDescent="0.2">
      <c r="A28" s="109"/>
      <c r="B28" s="92"/>
      <c r="C28" s="92"/>
      <c r="D28" s="84"/>
      <c r="E28" s="14"/>
      <c r="F28" s="58"/>
      <c r="G28" s="58"/>
      <c r="H28" s="58"/>
      <c r="I28" s="58"/>
      <c r="J28" s="58"/>
      <c r="K28" s="32"/>
      <c r="L28" s="107"/>
    </row>
    <row r="29" spans="1:12" x14ac:dyDescent="0.2">
      <c r="A29" s="41"/>
      <c r="B29" s="92"/>
      <c r="C29" s="92"/>
      <c r="D29" s="84"/>
      <c r="E29" s="14"/>
      <c r="F29" s="58"/>
      <c r="G29" s="58"/>
      <c r="H29" s="58"/>
      <c r="I29" s="58"/>
      <c r="J29" s="58"/>
      <c r="K29" s="32"/>
      <c r="L29" s="107"/>
    </row>
    <row r="30" spans="1:12" x14ac:dyDescent="0.2">
      <c r="A30" s="41"/>
      <c r="B30" s="92"/>
      <c r="C30" s="92"/>
      <c r="D30" s="84"/>
      <c r="E30" s="14"/>
      <c r="F30" s="58"/>
      <c r="G30" s="58"/>
      <c r="H30" s="58"/>
      <c r="I30" s="58"/>
      <c r="J30" s="58"/>
      <c r="K30" s="32"/>
      <c r="L30" s="107"/>
    </row>
    <row r="31" spans="1:12" x14ac:dyDescent="0.2">
      <c r="A31" s="41"/>
      <c r="B31" s="92"/>
      <c r="C31" s="92"/>
      <c r="D31" s="84"/>
      <c r="E31" s="14"/>
      <c r="F31" s="58"/>
      <c r="G31" s="58"/>
      <c r="H31" s="58"/>
      <c r="I31" s="58"/>
      <c r="J31" s="58"/>
      <c r="K31" s="32"/>
      <c r="L31" s="107"/>
    </row>
    <row r="32" spans="1:12" x14ac:dyDescent="0.2">
      <c r="A32" s="41"/>
      <c r="B32" s="92"/>
      <c r="C32" s="92"/>
      <c r="D32" s="84"/>
      <c r="E32" s="14"/>
      <c r="F32" s="58"/>
      <c r="G32" s="58"/>
      <c r="H32" s="58"/>
      <c r="I32" s="58"/>
      <c r="J32" s="58"/>
      <c r="K32" s="32"/>
      <c r="L32" s="107"/>
    </row>
    <row r="33" spans="1:12" x14ac:dyDescent="0.2">
      <c r="A33" s="41"/>
      <c r="B33" s="92"/>
      <c r="C33" s="92"/>
      <c r="D33" s="84"/>
      <c r="E33" s="14"/>
      <c r="F33" s="58"/>
      <c r="G33" s="58"/>
      <c r="H33" s="58"/>
      <c r="I33" s="58"/>
      <c r="J33" s="58"/>
      <c r="K33" s="32"/>
      <c r="L33" s="107"/>
    </row>
    <row r="34" spans="1:12" x14ac:dyDescent="0.2">
      <c r="A34" s="71"/>
      <c r="B34" s="92"/>
      <c r="C34" s="92"/>
      <c r="D34" s="84"/>
      <c r="E34" s="14"/>
      <c r="F34" s="58"/>
      <c r="G34" s="58"/>
      <c r="H34" s="58"/>
      <c r="I34" s="58"/>
      <c r="J34" s="58"/>
      <c r="K34" s="32"/>
      <c r="L34" s="107"/>
    </row>
    <row r="35" spans="1:12" x14ac:dyDescent="0.2">
      <c r="A35" s="71"/>
      <c r="B35" s="92"/>
      <c r="C35" s="92"/>
      <c r="D35" s="84"/>
      <c r="E35" s="14"/>
      <c r="F35" s="58"/>
      <c r="G35" s="58"/>
      <c r="H35" s="58"/>
      <c r="I35" s="58"/>
      <c r="J35" s="58"/>
      <c r="K35" s="32"/>
      <c r="L35" s="107"/>
    </row>
    <row r="36" spans="1:12" x14ac:dyDescent="0.2">
      <c r="A36" s="71"/>
      <c r="B36" s="92"/>
      <c r="C36" s="92"/>
      <c r="D36" s="84"/>
      <c r="E36" s="14"/>
      <c r="F36" s="58"/>
      <c r="G36" s="58"/>
      <c r="H36" s="58"/>
      <c r="I36" s="58"/>
      <c r="J36" s="58"/>
      <c r="K36" s="32"/>
      <c r="L36" s="107"/>
    </row>
    <row r="37" spans="1:12" x14ac:dyDescent="0.2">
      <c r="A37" s="71"/>
      <c r="B37" s="92"/>
      <c r="C37" s="92"/>
      <c r="D37" s="84"/>
      <c r="E37" s="14"/>
      <c r="F37" s="58"/>
      <c r="G37" s="58"/>
      <c r="H37" s="58"/>
      <c r="I37" s="58"/>
      <c r="J37" s="58"/>
      <c r="K37" s="32"/>
      <c r="L37" s="107"/>
    </row>
    <row r="38" spans="1:12" x14ac:dyDescent="0.2">
      <c r="A38" s="71"/>
      <c r="B38" s="92"/>
      <c r="C38" s="92"/>
      <c r="D38" s="84"/>
      <c r="E38" s="14"/>
      <c r="F38" s="58"/>
      <c r="G38" s="58"/>
      <c r="H38" s="58"/>
      <c r="I38" s="58"/>
      <c r="J38" s="58"/>
      <c r="K38" s="32"/>
      <c r="L38" s="107"/>
    </row>
    <row r="39" spans="1:12" x14ac:dyDescent="0.2">
      <c r="A39" s="71"/>
      <c r="B39" s="92"/>
      <c r="C39" s="92"/>
      <c r="D39" s="84"/>
      <c r="E39" s="14"/>
      <c r="F39" s="58"/>
      <c r="G39" s="58"/>
      <c r="H39" s="58"/>
      <c r="I39" s="58"/>
      <c r="J39" s="58"/>
      <c r="K39" s="32"/>
      <c r="L39" s="107"/>
    </row>
    <row r="40" spans="1:12" x14ac:dyDescent="0.2">
      <c r="A40" s="71"/>
      <c r="B40" s="92"/>
      <c r="C40" s="92"/>
      <c r="D40" s="84"/>
      <c r="E40" s="14"/>
      <c r="F40" s="58"/>
      <c r="G40" s="58"/>
      <c r="H40" s="58"/>
      <c r="I40" s="58"/>
      <c r="J40" s="58"/>
      <c r="K40" s="32"/>
      <c r="L40" s="107"/>
    </row>
    <row r="41" spans="1:12" x14ac:dyDescent="0.2">
      <c r="A41" s="71"/>
      <c r="B41" s="92"/>
      <c r="C41" s="92"/>
      <c r="D41" s="84"/>
      <c r="E41" s="14"/>
      <c r="F41" s="58"/>
      <c r="G41" s="58"/>
      <c r="H41" s="58"/>
      <c r="I41" s="58"/>
      <c r="J41" s="58"/>
      <c r="K41" s="32"/>
      <c r="L41" s="107"/>
    </row>
    <row r="42" spans="1:12" x14ac:dyDescent="0.2">
      <c r="A42" s="71"/>
      <c r="B42" s="92"/>
      <c r="C42" s="92"/>
      <c r="D42" s="84"/>
      <c r="E42" s="14"/>
      <c r="F42" s="58"/>
      <c r="G42" s="58"/>
      <c r="H42" s="58"/>
      <c r="I42" s="58"/>
      <c r="J42" s="58"/>
      <c r="K42" s="32"/>
      <c r="L42" s="107"/>
    </row>
    <row r="43" spans="1:12" x14ac:dyDescent="0.2">
      <c r="A43" s="71"/>
      <c r="B43" s="92"/>
      <c r="C43" s="92"/>
      <c r="D43" s="84"/>
      <c r="E43" s="14"/>
      <c r="F43" s="58"/>
      <c r="G43" s="58"/>
      <c r="H43" s="58"/>
      <c r="I43" s="58"/>
      <c r="J43" s="58"/>
      <c r="K43" s="32"/>
      <c r="L43" s="107"/>
    </row>
    <row r="44" spans="1:12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2" ht="17.25" customHeight="1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2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2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2" ht="15" x14ac:dyDescent="0.2">
      <c r="A48" s="48"/>
      <c r="B48" s="48"/>
      <c r="C48" s="48"/>
      <c r="D48" s="48"/>
      <c r="E48" s="48"/>
      <c r="F48" s="48"/>
      <c r="G48" s="48"/>
      <c r="H48" s="62"/>
      <c r="I48" s="160"/>
      <c r="J48" s="119"/>
      <c r="K48" s="48"/>
    </row>
    <row r="49" spans="1:12" x14ac:dyDescent="0.2">
      <c r="A49" s="48"/>
      <c r="B49" s="48"/>
      <c r="C49" s="48"/>
      <c r="D49" s="48"/>
      <c r="E49" s="48"/>
      <c r="F49" s="48"/>
      <c r="G49" s="48"/>
      <c r="H49" s="160"/>
      <c r="I49" s="160"/>
      <c r="J49" s="119"/>
      <c r="K49" s="48"/>
    </row>
    <row r="50" spans="1:12" x14ac:dyDescent="0.2">
      <c r="G50" s="48"/>
      <c r="H50" s="160"/>
      <c r="I50" s="160"/>
      <c r="J50" s="119"/>
      <c r="K50" s="48"/>
    </row>
    <row r="51" spans="1:12" x14ac:dyDescent="0.2">
      <c r="G51" s="48"/>
      <c r="H51" s="160"/>
      <c r="I51" s="160"/>
      <c r="J51" s="119"/>
      <c r="K51" s="48"/>
    </row>
    <row r="52" spans="1:12" x14ac:dyDescent="0.2">
      <c r="G52" s="48"/>
      <c r="H52" s="160"/>
      <c r="I52" s="160"/>
      <c r="J52" s="119"/>
      <c r="K52" s="48"/>
    </row>
    <row r="53" spans="1:12" x14ac:dyDescent="0.2">
      <c r="G53" s="48"/>
      <c r="H53" s="48"/>
      <c r="I53" s="48"/>
      <c r="J53" s="48"/>
      <c r="K53" s="48"/>
    </row>
    <row r="54" spans="1:12" x14ac:dyDescent="0.2">
      <c r="G54" s="48"/>
      <c r="H54" s="48"/>
      <c r="I54" s="48"/>
      <c r="J54" s="48"/>
      <c r="K54" s="48"/>
    </row>
    <row r="56" spans="1:12" x14ac:dyDescent="0.2">
      <c r="J56"/>
      <c r="K56"/>
      <c r="L56"/>
    </row>
    <row r="57" spans="1:12" x14ac:dyDescent="0.2">
      <c r="J57"/>
      <c r="K57"/>
      <c r="L57"/>
    </row>
    <row r="58" spans="1:12" x14ac:dyDescent="0.2">
      <c r="J58"/>
      <c r="K58"/>
      <c r="L58"/>
    </row>
    <row r="59" spans="1:12" x14ac:dyDescent="0.2">
      <c r="J59"/>
      <c r="K59"/>
      <c r="L59"/>
    </row>
    <row r="60" spans="1:12" x14ac:dyDescent="0.2">
      <c r="J60"/>
      <c r="K60"/>
      <c r="L60"/>
    </row>
  </sheetData>
  <mergeCells count="1">
    <mergeCell ref="C1:M1"/>
  </mergeCells>
  <printOptions horizontalCentered="1"/>
  <pageMargins left="0.5" right="0.5" top="0.5" bottom="0.5" header="0" footer="0"/>
  <pageSetup scale="9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workbookViewId="0">
      <selection activeCell="C7" sqref="C7"/>
    </sheetView>
  </sheetViews>
  <sheetFormatPr defaultColWidth="8.85546875" defaultRowHeight="12.75" x14ac:dyDescent="0.2"/>
  <cols>
    <col min="1" max="7" width="8.28515625" style="123" customWidth="1"/>
    <col min="8" max="8" width="4.85546875" style="123" customWidth="1"/>
    <col min="9" max="14" width="8.28515625" style="123" customWidth="1"/>
    <col min="15" max="15" width="13.140625" style="123" customWidth="1"/>
    <col min="16" max="19" width="8.28515625" style="123" customWidth="1"/>
    <col min="20" max="16384" width="8.85546875" style="123"/>
  </cols>
  <sheetData>
    <row r="1" spans="1:15" ht="15.75" x14ac:dyDescent="0.25">
      <c r="C1" s="164" t="s">
        <v>11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5" x14ac:dyDescent="0.2">
      <c r="C2" s="142" t="str">
        <f>Table!A7</f>
        <v>Shell Exploration &amp; Production Company</v>
      </c>
      <c r="K2" s="38" t="str">
        <f>Table!L7</f>
        <v>Sample Number:</v>
      </c>
      <c r="O2" s="110" t="str">
        <f>Table!$P$7</f>
        <v>MC 16</v>
      </c>
    </row>
    <row r="3" spans="1:15" x14ac:dyDescent="0.2">
      <c r="C3" s="142" t="str">
        <f>Table!A8</f>
        <v>OSC-Y-2321 Burger J 001</v>
      </c>
      <c r="K3" s="38" t="str">
        <f>Table!L8</f>
        <v>Sample Depth, feet:</v>
      </c>
      <c r="O3" s="94">
        <f>Table!$P$8</f>
        <v>5977</v>
      </c>
    </row>
    <row r="4" spans="1:15" x14ac:dyDescent="0.2">
      <c r="C4" s="142" t="str">
        <f>Table!A9</f>
        <v>Offshore</v>
      </c>
      <c r="K4" s="38" t="str">
        <f>Table!L9</f>
        <v>Permeability to Air (calc), mD:</v>
      </c>
      <c r="M4" s="32"/>
      <c r="N4" s="32"/>
      <c r="O4" s="30">
        <f>Table!$P$9</f>
        <v>1.5295036489187584E-2</v>
      </c>
    </row>
    <row r="5" spans="1:15" x14ac:dyDescent="0.2">
      <c r="C5" s="142" t="str">
        <f>Table!A10</f>
        <v>HH-77445</v>
      </c>
      <c r="D5" s="22"/>
      <c r="E5" s="22"/>
      <c r="F5" s="70"/>
      <c r="G5" s="22"/>
      <c r="K5" s="38" t="str">
        <f>Table!L10</f>
        <v>Porosity, fraction:</v>
      </c>
      <c r="M5" s="32"/>
      <c r="N5" s="32"/>
      <c r="O5" s="30">
        <f>Table!$P$10</f>
        <v>0.11971536828332037</v>
      </c>
    </row>
    <row r="6" spans="1:15" x14ac:dyDescent="0.2">
      <c r="A6" s="32"/>
      <c r="C6" s="175" t="s">
        <v>97</v>
      </c>
      <c r="D6" s="46"/>
      <c r="E6" s="46"/>
      <c r="F6" s="46"/>
      <c r="G6" s="32"/>
      <c r="K6" s="38" t="str">
        <f>Table!L11</f>
        <v>Grain Density, grams/cc:</v>
      </c>
      <c r="M6" s="46"/>
      <c r="N6" s="46"/>
      <c r="O6" s="70">
        <f>Table!$P$11</f>
        <v>2.6757250232149175</v>
      </c>
    </row>
    <row r="7" spans="1:15" x14ac:dyDescent="0.2">
      <c r="B7" s="142"/>
      <c r="D7" s="32"/>
      <c r="E7" s="32"/>
      <c r="I7" s="38"/>
      <c r="K7" s="46"/>
      <c r="L7" s="161"/>
      <c r="M7" s="125"/>
    </row>
    <row r="8" spans="1:15" x14ac:dyDescent="0.2">
      <c r="B8" s="32"/>
      <c r="C8" s="32"/>
      <c r="D8" s="32"/>
      <c r="E8" s="32"/>
      <c r="F8" s="32"/>
    </row>
    <row r="9" spans="1:15" x14ac:dyDescent="0.2">
      <c r="B9" s="32"/>
      <c r="C9" s="32"/>
      <c r="D9" s="32"/>
      <c r="E9" s="32"/>
      <c r="F9" s="32"/>
      <c r="K9" s="46"/>
      <c r="L9" s="161"/>
    </row>
    <row r="10" spans="1:15" x14ac:dyDescent="0.2">
      <c r="B10" s="32"/>
      <c r="C10" s="32"/>
      <c r="D10" s="46"/>
      <c r="E10" s="32"/>
      <c r="F10" s="32"/>
      <c r="K10" s="46"/>
      <c r="L10" s="161"/>
    </row>
    <row r="11" spans="1:15" x14ac:dyDescent="0.2">
      <c r="B11" s="32"/>
      <c r="C11" s="32"/>
      <c r="D11" s="46"/>
      <c r="E11" s="32"/>
      <c r="F11" s="32"/>
      <c r="G11" s="38"/>
      <c r="H11" s="32"/>
      <c r="I11" s="32"/>
      <c r="J11" s="30"/>
      <c r="K11" s="46"/>
      <c r="L11" s="161"/>
    </row>
    <row r="12" spans="1:15" x14ac:dyDescent="0.2">
      <c r="A12" s="142"/>
      <c r="B12" s="32"/>
      <c r="C12" s="32"/>
      <c r="D12" s="32"/>
      <c r="E12" s="32"/>
      <c r="F12" s="32"/>
      <c r="G12" s="32"/>
      <c r="H12" s="32"/>
      <c r="I12" s="13"/>
      <c r="J12" s="46"/>
      <c r="K12" s="46"/>
      <c r="L12" s="161"/>
    </row>
    <row r="13" spans="1:15" x14ac:dyDescent="0.2">
      <c r="A13" s="116"/>
      <c r="B13" s="116"/>
      <c r="C13" s="116"/>
      <c r="D13" s="116"/>
      <c r="E13" s="116"/>
      <c r="F13" s="105"/>
      <c r="G13" s="105"/>
      <c r="H13" s="105"/>
      <c r="I13" s="105"/>
      <c r="J13" s="105"/>
      <c r="K13" s="46"/>
      <c r="L13" s="161"/>
    </row>
    <row r="14" spans="1:15" x14ac:dyDescent="0.2">
      <c r="A14" s="116"/>
      <c r="B14" s="116"/>
      <c r="C14" s="116"/>
      <c r="D14" s="116"/>
      <c r="E14" s="116"/>
      <c r="F14" s="116"/>
      <c r="G14" s="116"/>
      <c r="H14" s="116"/>
      <c r="I14" s="105"/>
      <c r="J14" s="105"/>
      <c r="K14" s="32"/>
      <c r="L14" s="161"/>
    </row>
    <row r="15" spans="1:15" x14ac:dyDescent="0.2">
      <c r="A15" s="116"/>
      <c r="B15" s="116"/>
      <c r="C15" s="116"/>
      <c r="D15" s="116"/>
      <c r="E15" s="116"/>
      <c r="F15" s="116"/>
      <c r="G15" s="116"/>
      <c r="H15" s="116"/>
      <c r="I15" s="105"/>
      <c r="J15" s="105"/>
      <c r="K15" s="32"/>
      <c r="L15" s="161"/>
    </row>
    <row r="16" spans="1:15" x14ac:dyDescent="0.2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32"/>
      <c r="L16" s="89"/>
    </row>
    <row r="17" spans="1:12" x14ac:dyDescent="0.2">
      <c r="A17" s="111"/>
      <c r="B17" s="92"/>
      <c r="C17" s="92"/>
      <c r="D17" s="84"/>
      <c r="E17" s="14"/>
      <c r="F17" s="58"/>
      <c r="G17" s="58"/>
      <c r="H17" s="58"/>
      <c r="I17" s="58"/>
      <c r="J17" s="58"/>
      <c r="K17" s="32"/>
      <c r="L17" s="89"/>
    </row>
    <row r="18" spans="1:12" x14ac:dyDescent="0.2">
      <c r="A18" s="12"/>
      <c r="B18" s="92"/>
      <c r="C18" s="92"/>
      <c r="D18" s="84"/>
      <c r="E18" s="14"/>
      <c r="F18" s="58"/>
      <c r="G18" s="58"/>
      <c r="H18" s="58"/>
      <c r="I18" s="58"/>
      <c r="J18" s="58"/>
      <c r="K18" s="32"/>
      <c r="L18" s="89"/>
    </row>
    <row r="19" spans="1:12" x14ac:dyDescent="0.2">
      <c r="A19" s="12"/>
      <c r="B19" s="92"/>
      <c r="C19" s="92"/>
      <c r="D19" s="84"/>
      <c r="E19" s="14"/>
      <c r="F19" s="58"/>
      <c r="G19" s="58"/>
      <c r="H19" s="58"/>
      <c r="I19" s="58"/>
      <c r="J19" s="58"/>
      <c r="K19" s="32"/>
      <c r="L19" s="130"/>
    </row>
    <row r="20" spans="1:12" x14ac:dyDescent="0.2">
      <c r="A20" s="12"/>
      <c r="B20" s="92"/>
      <c r="C20" s="92"/>
      <c r="D20" s="84"/>
      <c r="E20" s="14"/>
      <c r="F20" s="58"/>
      <c r="G20" s="58"/>
      <c r="H20" s="58"/>
      <c r="I20" s="58"/>
      <c r="J20" s="58"/>
      <c r="K20" s="32"/>
      <c r="L20" s="107"/>
    </row>
    <row r="21" spans="1:12" x14ac:dyDescent="0.2">
      <c r="A21" s="12"/>
      <c r="B21" s="92"/>
      <c r="C21" s="92"/>
      <c r="D21" s="84"/>
      <c r="E21" s="14"/>
      <c r="F21" s="58"/>
      <c r="G21" s="58"/>
      <c r="H21" s="58"/>
      <c r="I21" s="58"/>
      <c r="J21" s="58"/>
      <c r="K21" s="32"/>
      <c r="L21" s="107"/>
    </row>
    <row r="22" spans="1:12" x14ac:dyDescent="0.2">
      <c r="A22" s="12"/>
      <c r="B22" s="92"/>
      <c r="C22" s="92"/>
      <c r="D22" s="84"/>
      <c r="E22" s="14"/>
      <c r="F22" s="58"/>
      <c r="G22" s="58"/>
      <c r="H22" s="58"/>
      <c r="I22" s="58"/>
      <c r="J22" s="58"/>
      <c r="K22" s="32"/>
      <c r="L22" s="107"/>
    </row>
    <row r="23" spans="1:12" x14ac:dyDescent="0.2">
      <c r="A23" s="109"/>
      <c r="B23" s="92"/>
      <c r="C23" s="92"/>
      <c r="D23" s="84"/>
      <c r="E23" s="14"/>
      <c r="F23" s="58"/>
      <c r="G23" s="58"/>
      <c r="H23" s="58"/>
      <c r="I23" s="58"/>
      <c r="J23" s="58"/>
      <c r="K23" s="32"/>
      <c r="L23" s="107"/>
    </row>
    <row r="24" spans="1:12" x14ac:dyDescent="0.2">
      <c r="A24" s="109"/>
      <c r="B24" s="92"/>
      <c r="C24" s="92"/>
      <c r="D24" s="84"/>
      <c r="E24" s="14"/>
      <c r="F24" s="58"/>
      <c r="G24" s="58"/>
      <c r="H24" s="58"/>
      <c r="I24" s="58"/>
      <c r="J24" s="58"/>
      <c r="K24" s="32"/>
      <c r="L24" s="107"/>
    </row>
    <row r="25" spans="1:12" x14ac:dyDescent="0.2">
      <c r="A25" s="109"/>
      <c r="B25" s="92"/>
      <c r="C25" s="92"/>
      <c r="D25" s="84"/>
      <c r="E25" s="14"/>
      <c r="F25" s="58"/>
      <c r="G25" s="58"/>
      <c r="H25" s="58"/>
      <c r="I25" s="58"/>
      <c r="J25" s="58"/>
      <c r="K25" s="32"/>
      <c r="L25" s="107"/>
    </row>
    <row r="26" spans="1:12" x14ac:dyDescent="0.2">
      <c r="A26" s="109"/>
      <c r="B26" s="92"/>
      <c r="C26" s="92"/>
      <c r="D26" s="84"/>
      <c r="E26" s="14"/>
      <c r="F26" s="58"/>
      <c r="G26" s="58"/>
      <c r="H26" s="58"/>
      <c r="I26" s="58"/>
      <c r="J26" s="58"/>
      <c r="K26" s="32"/>
      <c r="L26" s="107"/>
    </row>
    <row r="27" spans="1:12" x14ac:dyDescent="0.2">
      <c r="A27" s="109"/>
      <c r="B27" s="92"/>
      <c r="C27" s="92"/>
      <c r="D27" s="84"/>
      <c r="E27" s="14"/>
      <c r="F27" s="58"/>
      <c r="G27" s="58"/>
      <c r="H27" s="58"/>
      <c r="I27" s="58"/>
      <c r="J27" s="58"/>
      <c r="K27" s="32"/>
      <c r="L27" s="107"/>
    </row>
    <row r="28" spans="1:12" x14ac:dyDescent="0.2">
      <c r="A28" s="41"/>
      <c r="B28" s="92"/>
      <c r="C28" s="92"/>
      <c r="D28" s="84"/>
      <c r="E28" s="14"/>
      <c r="F28" s="58"/>
      <c r="G28" s="58"/>
      <c r="H28" s="58"/>
      <c r="I28" s="58"/>
      <c r="J28" s="58"/>
      <c r="K28" s="32"/>
      <c r="L28" s="107"/>
    </row>
    <row r="29" spans="1:12" x14ac:dyDescent="0.2">
      <c r="A29" s="41"/>
      <c r="B29" s="92"/>
      <c r="C29" s="92"/>
      <c r="D29" s="84"/>
      <c r="E29" s="14"/>
      <c r="F29" s="58"/>
      <c r="G29" s="58"/>
      <c r="H29" s="58"/>
      <c r="I29" s="58"/>
      <c r="J29" s="58"/>
      <c r="K29" s="32"/>
      <c r="L29" s="107"/>
    </row>
    <row r="30" spans="1:12" x14ac:dyDescent="0.2">
      <c r="A30" s="41"/>
      <c r="B30" s="92"/>
      <c r="C30" s="92"/>
      <c r="D30" s="84"/>
      <c r="E30" s="14"/>
      <c r="F30" s="58"/>
      <c r="G30" s="58"/>
      <c r="H30" s="58"/>
      <c r="I30" s="58"/>
      <c r="J30" s="58"/>
      <c r="K30" s="32"/>
      <c r="L30" s="107"/>
    </row>
    <row r="31" spans="1:12" x14ac:dyDescent="0.2">
      <c r="A31" s="41"/>
      <c r="B31" s="92"/>
      <c r="C31" s="92"/>
      <c r="D31" s="84"/>
      <c r="E31" s="14"/>
      <c r="F31" s="58"/>
      <c r="G31" s="58"/>
      <c r="H31" s="58"/>
      <c r="I31" s="58"/>
      <c r="J31" s="58"/>
      <c r="K31" s="32"/>
      <c r="L31" s="107"/>
    </row>
    <row r="32" spans="1:12" x14ac:dyDescent="0.2">
      <c r="A32" s="41"/>
      <c r="B32" s="92"/>
      <c r="C32" s="92"/>
      <c r="D32" s="84"/>
      <c r="E32" s="14"/>
      <c r="F32" s="58"/>
      <c r="G32" s="58"/>
      <c r="H32" s="58"/>
      <c r="I32" s="58"/>
      <c r="J32" s="58"/>
      <c r="K32" s="32"/>
      <c r="L32" s="107"/>
    </row>
    <row r="33" spans="1:13" x14ac:dyDescent="0.2">
      <c r="A33" s="71"/>
      <c r="B33" s="92"/>
      <c r="C33" s="92"/>
      <c r="D33" s="84"/>
      <c r="E33" s="14"/>
      <c r="F33" s="58"/>
      <c r="G33" s="58"/>
      <c r="H33" s="58"/>
      <c r="I33" s="58"/>
      <c r="J33" s="58"/>
      <c r="K33" s="32"/>
      <c r="L33" s="107"/>
    </row>
    <row r="34" spans="1:13" x14ac:dyDescent="0.2">
      <c r="A34" s="71"/>
      <c r="B34" s="92"/>
      <c r="C34" s="92"/>
      <c r="D34" s="84"/>
      <c r="E34" s="14"/>
      <c r="F34" s="58"/>
      <c r="G34" s="58"/>
      <c r="H34" s="58"/>
      <c r="I34" s="58"/>
      <c r="J34" s="58"/>
      <c r="K34" s="32"/>
      <c r="L34" s="107"/>
    </row>
    <row r="35" spans="1:13" x14ac:dyDescent="0.2">
      <c r="A35" s="71"/>
      <c r="B35" s="92"/>
      <c r="C35" s="92"/>
      <c r="D35" s="84"/>
      <c r="E35" s="14"/>
      <c r="F35" s="58"/>
      <c r="G35" s="58"/>
      <c r="H35" s="58"/>
      <c r="I35" s="58"/>
      <c r="J35" s="58"/>
      <c r="K35" s="32"/>
      <c r="L35" s="107"/>
    </row>
    <row r="36" spans="1:13" x14ac:dyDescent="0.2">
      <c r="A36" s="71"/>
      <c r="B36" s="92"/>
      <c r="C36" s="92"/>
      <c r="D36" s="84"/>
      <c r="E36" s="14"/>
      <c r="F36" s="58"/>
      <c r="G36" s="58"/>
      <c r="H36" s="58"/>
      <c r="I36" s="58"/>
      <c r="J36" s="58"/>
      <c r="K36" s="32"/>
      <c r="L36" s="107"/>
    </row>
    <row r="37" spans="1:13" x14ac:dyDescent="0.2">
      <c r="A37" s="71"/>
      <c r="B37" s="92"/>
      <c r="C37" s="92"/>
      <c r="D37" s="84"/>
      <c r="E37" s="14"/>
      <c r="F37" s="58"/>
      <c r="G37" s="58"/>
      <c r="H37" s="58"/>
      <c r="I37" s="58"/>
      <c r="J37" s="58"/>
      <c r="K37"/>
      <c r="L37"/>
      <c r="M37"/>
    </row>
    <row r="38" spans="1:13" x14ac:dyDescent="0.2">
      <c r="A38" s="71"/>
      <c r="B38" s="92"/>
      <c r="C38" s="92"/>
      <c r="D38" s="84"/>
      <c r="E38" s="14"/>
      <c r="F38" s="58"/>
      <c r="G38" s="58"/>
      <c r="H38" s="58"/>
      <c r="I38" s="58"/>
      <c r="J38" s="58"/>
      <c r="K38"/>
      <c r="L38"/>
      <c r="M38"/>
    </row>
    <row r="39" spans="1:13" x14ac:dyDescent="0.2">
      <c r="A39" s="71"/>
      <c r="B39" s="92"/>
      <c r="C39" s="92"/>
      <c r="D39" s="84"/>
      <c r="E39" s="14"/>
      <c r="F39" s="58"/>
      <c r="G39" s="58"/>
      <c r="H39" s="58"/>
      <c r="I39" s="58"/>
      <c r="J39" s="58"/>
      <c r="K39"/>
      <c r="L39"/>
      <c r="M39"/>
    </row>
    <row r="40" spans="1:13" x14ac:dyDescent="0.2">
      <c r="A40" s="71"/>
      <c r="B40" s="92"/>
      <c r="C40" s="92"/>
      <c r="D40" s="84"/>
      <c r="E40" s="14"/>
      <c r="F40" s="58"/>
      <c r="G40" s="58"/>
      <c r="H40" s="58"/>
      <c r="I40" s="58"/>
      <c r="J40" s="58"/>
      <c r="K40"/>
      <c r="L40"/>
      <c r="M40"/>
    </row>
    <row r="41" spans="1:13" x14ac:dyDescent="0.2">
      <c r="A41" s="71"/>
      <c r="B41" s="92"/>
      <c r="C41" s="92"/>
      <c r="D41" s="84"/>
      <c r="E41" s="14"/>
      <c r="F41" s="58"/>
      <c r="G41" s="58"/>
      <c r="H41" s="58"/>
      <c r="I41" s="58"/>
      <c r="J41" s="58"/>
      <c r="K41"/>
      <c r="L41"/>
      <c r="M41"/>
    </row>
    <row r="42" spans="1:13" x14ac:dyDescent="0.2">
      <c r="A42" s="71"/>
      <c r="B42" s="92"/>
      <c r="C42" s="92"/>
      <c r="D42" s="84"/>
      <c r="E42" s="14"/>
      <c r="F42" s="58"/>
      <c r="G42" s="58"/>
      <c r="H42" s="58"/>
      <c r="I42" s="58"/>
      <c r="J42" s="58"/>
      <c r="K42" s="32"/>
      <c r="L42" s="107"/>
    </row>
    <row r="43" spans="1:13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3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3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3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3" x14ac:dyDescent="0.2">
      <c r="A47" s="48"/>
      <c r="B47" s="48"/>
      <c r="C47" s="48"/>
      <c r="D47" s="48"/>
      <c r="E47" s="48"/>
      <c r="F47" s="48"/>
      <c r="G47" s="48"/>
    </row>
    <row r="48" spans="1:13" x14ac:dyDescent="0.2">
      <c r="A48" s="48"/>
      <c r="B48" s="48"/>
      <c r="C48" s="48"/>
      <c r="D48" s="48"/>
      <c r="E48" s="48"/>
      <c r="F48" s="48"/>
      <c r="G48" s="48"/>
    </row>
    <row r="55" spans="10:12" x14ac:dyDescent="0.2">
      <c r="J55"/>
      <c r="K55"/>
      <c r="L55"/>
    </row>
    <row r="56" spans="10:12" x14ac:dyDescent="0.2">
      <c r="J56"/>
      <c r="K56"/>
      <c r="L56"/>
    </row>
    <row r="57" spans="10:12" x14ac:dyDescent="0.2">
      <c r="J57"/>
      <c r="K57"/>
      <c r="L57"/>
    </row>
    <row r="58" spans="10:12" x14ac:dyDescent="0.2">
      <c r="J58"/>
      <c r="K58"/>
      <c r="L58"/>
    </row>
    <row r="59" spans="10:12" x14ac:dyDescent="0.2">
      <c r="J59"/>
      <c r="K59"/>
      <c r="L59"/>
    </row>
  </sheetData>
  <mergeCells count="1">
    <mergeCell ref="C1:M1"/>
  </mergeCells>
  <printOptions horizontalCentered="1"/>
  <pageMargins left="0.5" right="0.5" top="0.5" bottom="0.5" header="0" footer="0"/>
  <pageSetup scale="7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AV190"/>
  <sheetViews>
    <sheetView showGridLines="0" tabSelected="1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A11" sqref="A11"/>
    </sheetView>
  </sheetViews>
  <sheetFormatPr defaultColWidth="8.85546875" defaultRowHeight="12.75" x14ac:dyDescent="0.2"/>
  <cols>
    <col min="1" max="2" width="8.85546875" style="123"/>
    <col min="3" max="3" width="11.140625" style="123" customWidth="1"/>
    <col min="4" max="4" width="16.28515625" style="123" customWidth="1"/>
    <col min="5" max="8" width="10.85546875" style="123" customWidth="1"/>
    <col min="9" max="9" width="11.140625" style="123" customWidth="1"/>
    <col min="10" max="10" width="11.85546875" style="123" customWidth="1"/>
    <col min="11" max="11" width="9.85546875" style="123" bestFit="1" customWidth="1"/>
    <col min="12" max="12" width="10.5703125" style="123" customWidth="1"/>
    <col min="13" max="14" width="10.5703125" style="123" bestFit="1" customWidth="1"/>
    <col min="15" max="15" width="8.85546875" style="123" customWidth="1"/>
    <col min="16" max="16" width="10.5703125" style="123" bestFit="1" customWidth="1"/>
    <col min="17" max="17" width="9.5703125" style="123" customWidth="1"/>
    <col min="18" max="18" width="8.85546875" style="123" customWidth="1"/>
    <col min="19" max="19" width="10.85546875" style="123" customWidth="1"/>
    <col min="20" max="20" width="11.140625" style="123" customWidth="1"/>
    <col min="21" max="21" width="9.28515625" style="123" customWidth="1"/>
    <col min="22" max="22" width="10.7109375" style="123" customWidth="1"/>
    <col min="23" max="23" width="10.5703125" style="123" customWidth="1"/>
    <col min="24" max="24" width="11" style="123" customWidth="1"/>
    <col min="25" max="25" width="9.140625"/>
    <col min="26" max="26" width="13" style="123" customWidth="1"/>
    <col min="27" max="28" width="8.85546875" style="123"/>
    <col min="29" max="29" width="12.140625" style="123" bestFit="1" customWidth="1"/>
    <col min="30" max="39" width="8.85546875" style="123"/>
    <col min="40" max="40" width="15.85546875" style="123" customWidth="1"/>
    <col min="41" max="43" width="8.85546875" style="123"/>
    <col min="44" max="48" width="8.85546875" style="48"/>
    <col min="49" max="16384" width="8.85546875" style="123"/>
  </cols>
  <sheetData>
    <row r="1" spans="1:48" x14ac:dyDescent="0.2">
      <c r="P1" s="108"/>
      <c r="Q1" s="108"/>
      <c r="Z1" s="7" t="s">
        <v>50</v>
      </c>
      <c r="AA1" s="137"/>
      <c r="AB1" s="137"/>
      <c r="AC1" s="150"/>
      <c r="AD1" s="150"/>
    </row>
    <row r="2" spans="1:48" x14ac:dyDescent="0.2">
      <c r="Z2" s="6"/>
      <c r="AA2" s="134"/>
      <c r="AB2" s="157" t="s">
        <v>66</v>
      </c>
      <c r="AC2" s="157" t="s">
        <v>51</v>
      </c>
      <c r="AD2" s="11" t="s">
        <v>0</v>
      </c>
      <c r="AE2" s="135" t="s">
        <v>28</v>
      </c>
      <c r="AJ2" s="123">
        <v>75.236999999999995</v>
      </c>
    </row>
    <row r="3" spans="1:48" x14ac:dyDescent="0.2">
      <c r="P3" s="146"/>
      <c r="Q3" s="146"/>
      <c r="Z3" s="140" t="s">
        <v>82</v>
      </c>
      <c r="AA3" s="130"/>
      <c r="AB3" s="59">
        <v>140</v>
      </c>
      <c r="AC3" s="89"/>
      <c r="AD3" s="85"/>
      <c r="AE3" s="155"/>
      <c r="AJ3" s="123">
        <v>13.5512</v>
      </c>
    </row>
    <row r="4" spans="1:48" x14ac:dyDescent="0.2">
      <c r="Z4" s="140" t="s">
        <v>22</v>
      </c>
      <c r="AA4" s="130"/>
      <c r="AB4" s="59">
        <v>485</v>
      </c>
      <c r="AC4" s="89"/>
      <c r="AD4" s="85"/>
      <c r="AE4" s="155"/>
      <c r="AJ4" s="123">
        <v>197.47399999999999</v>
      </c>
      <c r="AN4" s="170" t="s">
        <v>30</v>
      </c>
      <c r="AO4" s="171"/>
      <c r="AP4" s="172"/>
      <c r="AR4" s="169"/>
      <c r="AS4" s="169"/>
      <c r="AT4" s="169"/>
    </row>
    <row r="5" spans="1:48" ht="15.75" x14ac:dyDescent="0.25">
      <c r="A5" s="164" t="s">
        <v>11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37"/>
      <c r="R5" s="46"/>
      <c r="S5" s="46"/>
      <c r="T5" s="46"/>
      <c r="U5" s="46"/>
      <c r="V5" s="46"/>
      <c r="W5" s="46"/>
      <c r="X5" s="46"/>
      <c r="Z5" s="140" t="s">
        <v>31</v>
      </c>
      <c r="AA5" s="130"/>
      <c r="AB5" s="89"/>
      <c r="AC5" s="24">
        <v>0</v>
      </c>
      <c r="AD5" s="24">
        <v>0</v>
      </c>
      <c r="AE5" s="75">
        <v>30</v>
      </c>
      <c r="AJ5" s="123">
        <v>17.761099999999999</v>
      </c>
      <c r="AN5" s="153" t="s">
        <v>44</v>
      </c>
      <c r="AO5" s="153" t="s">
        <v>33</v>
      </c>
      <c r="AP5" s="153" t="s">
        <v>55</v>
      </c>
      <c r="AR5" s="74"/>
      <c r="AS5" s="74"/>
      <c r="AT5" s="74"/>
    </row>
    <row r="6" spans="1:48" x14ac:dyDescent="0.2">
      <c r="A6" s="32"/>
      <c r="B6" s="46"/>
      <c r="C6" s="46"/>
      <c r="D6" s="32"/>
      <c r="E6" s="32"/>
      <c r="F6" s="32"/>
      <c r="G6" s="32"/>
      <c r="H6" s="32"/>
      <c r="I6" s="32"/>
      <c r="J6" s="32"/>
      <c r="K6" s="46"/>
      <c r="L6" s="46"/>
      <c r="M6" s="46"/>
      <c r="N6" s="32"/>
      <c r="O6" s="46"/>
      <c r="P6" s="46"/>
      <c r="Q6" s="46"/>
      <c r="R6" s="46"/>
      <c r="S6" s="46"/>
      <c r="T6" s="46"/>
      <c r="U6" s="46"/>
      <c r="V6" s="46"/>
      <c r="W6" s="46"/>
      <c r="X6" s="46"/>
      <c r="Z6" s="140" t="s">
        <v>29</v>
      </c>
      <c r="AA6" s="130"/>
      <c r="AB6" s="89"/>
      <c r="AC6" s="67">
        <v>70</v>
      </c>
      <c r="AD6" s="59">
        <v>24</v>
      </c>
      <c r="AE6" s="106">
        <v>35</v>
      </c>
      <c r="AN6" s="147" t="s">
        <v>46</v>
      </c>
      <c r="AO6" s="147" t="s">
        <v>25</v>
      </c>
      <c r="AP6" s="147" t="s">
        <v>25</v>
      </c>
      <c r="AR6" s="74"/>
      <c r="AS6" s="74"/>
      <c r="AT6" s="74"/>
    </row>
    <row r="7" spans="1:48" ht="12.4" customHeight="1" x14ac:dyDescent="0.2">
      <c r="A7" s="148" t="s">
        <v>92</v>
      </c>
      <c r="B7" s="32"/>
      <c r="C7" s="32"/>
      <c r="D7" s="46"/>
      <c r="E7" s="46"/>
      <c r="F7" s="46"/>
      <c r="G7" s="46"/>
      <c r="H7" s="46"/>
      <c r="I7" s="46"/>
      <c r="J7" s="46"/>
      <c r="K7" s="32"/>
      <c r="L7" s="123" t="s">
        <v>40</v>
      </c>
      <c r="P7" s="110" t="s">
        <v>91</v>
      </c>
      <c r="Q7" s="110"/>
      <c r="R7" s="46"/>
      <c r="S7" s="46"/>
      <c r="T7" s="46"/>
      <c r="U7" s="46"/>
      <c r="V7" s="46"/>
      <c r="W7" s="46"/>
      <c r="X7" s="46"/>
      <c r="Z7" s="39" t="s">
        <v>24</v>
      </c>
      <c r="AA7" s="112"/>
      <c r="AB7" s="69"/>
      <c r="AC7" s="67">
        <v>0</v>
      </c>
      <c r="AD7" s="115"/>
      <c r="AE7" s="106">
        <v>30</v>
      </c>
      <c r="AN7" s="45" t="s">
        <v>81</v>
      </c>
      <c r="AO7" s="154">
        <v>1</v>
      </c>
      <c r="AP7" s="154">
        <f t="shared" ref="AP7:AP27" si="0">AO7-AO8</f>
        <v>0.11792117311122674</v>
      </c>
      <c r="AR7" s="129" t="s">
        <v>81</v>
      </c>
      <c r="AS7" s="78"/>
      <c r="AT7" s="78"/>
      <c r="AU7" s="80"/>
      <c r="AV7" s="80"/>
    </row>
    <row r="8" spans="1:48" ht="12.4" customHeight="1" x14ac:dyDescent="0.2">
      <c r="A8" s="173" t="s">
        <v>96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123" t="s">
        <v>93</v>
      </c>
      <c r="P8" s="94">
        <v>5977</v>
      </c>
      <c r="Q8" s="8"/>
      <c r="R8" s="46"/>
      <c r="S8" s="46"/>
      <c r="T8" s="46"/>
      <c r="U8" s="46"/>
      <c r="V8" s="46"/>
      <c r="W8" s="46"/>
      <c r="X8" s="46"/>
      <c r="Z8" s="60" t="s">
        <v>80</v>
      </c>
      <c r="AA8" s="120"/>
      <c r="AB8" s="81"/>
      <c r="AC8" s="16">
        <v>50</v>
      </c>
      <c r="AD8" s="61"/>
      <c r="AE8" s="51">
        <v>25</v>
      </c>
      <c r="AN8" s="145">
        <f>E135</f>
        <v>1.9938163242206272E-3</v>
      </c>
      <c r="AO8" s="154">
        <f>B135</f>
        <v>0.88207882688877326</v>
      </c>
      <c r="AP8" s="154">
        <f t="shared" si="0"/>
        <v>9.1821953745120366E-3</v>
      </c>
      <c r="AR8" s="68">
        <v>1.8387307309880479E-3</v>
      </c>
      <c r="AS8" s="78"/>
      <c r="AT8" s="78"/>
      <c r="AU8" s="87"/>
      <c r="AV8" s="91"/>
    </row>
    <row r="9" spans="1:48" ht="12.4" customHeight="1" x14ac:dyDescent="0.2">
      <c r="A9" s="142" t="s">
        <v>94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8" t="s">
        <v>74</v>
      </c>
      <c r="N9" s="32"/>
      <c r="O9" s="32"/>
      <c r="P9" s="163">
        <f>MAX(V18:V136)</f>
        <v>1.5295036489187584E-2</v>
      </c>
      <c r="Q9" s="33"/>
      <c r="R9" s="46"/>
      <c r="S9" s="46"/>
      <c r="T9" s="46"/>
      <c r="U9" s="46"/>
      <c r="V9" s="46"/>
      <c r="W9" s="46"/>
      <c r="X9" s="46"/>
      <c r="Z9" s="49" t="s">
        <v>10</v>
      </c>
      <c r="AA9" s="112"/>
      <c r="AB9" s="112"/>
      <c r="AC9" s="20">
        <f>ABS($AC$6*COS($AC$5*PI()/180))</f>
        <v>70</v>
      </c>
      <c r="AD9" s="20">
        <f>ABS($AD$6*COS($AD$5*PI()/180))</f>
        <v>24</v>
      </c>
      <c r="AE9" s="54">
        <f>ABS($AE$6*COS($AE$5*PI()/180))</f>
        <v>30.310889132455355</v>
      </c>
      <c r="AN9" s="145">
        <f>E133</f>
        <v>2.3851667622807578E-3</v>
      </c>
      <c r="AO9" s="154">
        <f>B133</f>
        <v>0.87289663151426122</v>
      </c>
      <c r="AP9" s="154">
        <f t="shared" si="0"/>
        <v>5.4059321891494982E-2</v>
      </c>
      <c r="AR9" s="68">
        <v>2.3796891258599209E-3</v>
      </c>
      <c r="AS9" s="78"/>
      <c r="AT9" s="78"/>
      <c r="AU9" s="87"/>
      <c r="AV9" s="91"/>
    </row>
    <row r="10" spans="1:48" ht="12.4" customHeight="1" x14ac:dyDescent="0.2">
      <c r="A10" s="118" t="s">
        <v>95</v>
      </c>
      <c r="B10" s="32"/>
      <c r="C10" s="32"/>
      <c r="D10" s="46"/>
      <c r="E10" s="46"/>
      <c r="F10" s="46"/>
      <c r="G10" s="46"/>
      <c r="H10" s="46"/>
      <c r="I10" s="46"/>
      <c r="J10" s="46"/>
      <c r="K10" s="32"/>
      <c r="L10" s="38" t="s">
        <v>52</v>
      </c>
      <c r="N10" s="32"/>
      <c r="O10" s="32"/>
      <c r="P10" s="30">
        <f>'Raw Data'!M10</f>
        <v>0.11971536828332037</v>
      </c>
      <c r="Q10" s="30"/>
      <c r="R10" s="46"/>
      <c r="S10" s="46"/>
      <c r="T10" s="46"/>
      <c r="U10" s="46"/>
      <c r="V10" s="46"/>
      <c r="W10" s="46"/>
      <c r="X10" s="46"/>
      <c r="Z10" s="79" t="s">
        <v>60</v>
      </c>
      <c r="AA10" s="120"/>
      <c r="AB10" s="120"/>
      <c r="AC10" s="27">
        <f>ABS($AC$8*COS($AC$7*PI()/180))</f>
        <v>50</v>
      </c>
      <c r="AD10" s="81"/>
      <c r="AE10" s="55">
        <f>ABS($AE$8*COS($AE$7*PI()/180))</f>
        <v>21.650635094610969</v>
      </c>
      <c r="AN10" s="145">
        <f>E125</f>
        <v>4.8991133468704257E-3</v>
      </c>
      <c r="AO10" s="154">
        <f>$B125</f>
        <v>0.81883730962276624</v>
      </c>
      <c r="AP10" s="154">
        <f t="shared" si="0"/>
        <v>5.6387707862730951E-2</v>
      </c>
      <c r="AR10" s="68">
        <v>4.918869133300207E-3</v>
      </c>
      <c r="AS10" s="78"/>
      <c r="AT10" s="78"/>
      <c r="AU10" s="87"/>
      <c r="AV10" s="91"/>
    </row>
    <row r="11" spans="1:48" ht="12.4" customHeight="1" x14ac:dyDescent="0.2">
      <c r="A11" s="174" t="s">
        <v>97</v>
      </c>
      <c r="B11" s="32"/>
      <c r="C11" s="32"/>
      <c r="D11" s="46"/>
      <c r="E11" s="46"/>
      <c r="F11" s="46"/>
      <c r="G11" s="46"/>
      <c r="H11" s="46"/>
      <c r="I11" s="46"/>
      <c r="J11" s="46"/>
      <c r="K11" s="32"/>
      <c r="L11" s="123" t="s">
        <v>23</v>
      </c>
      <c r="P11" s="70">
        <f>'Raw Data'!M11</f>
        <v>2.6757250232149175</v>
      </c>
      <c r="Q11" s="70"/>
      <c r="R11" s="46"/>
      <c r="V11" s="46"/>
      <c r="W11" s="46"/>
      <c r="X11" s="46"/>
      <c r="Z11" s="32"/>
      <c r="AA11" s="93" t="s">
        <v>47</v>
      </c>
      <c r="AB11" s="57"/>
      <c r="AC11" s="57"/>
      <c r="AD11" s="156"/>
      <c r="AN11" s="145">
        <f>E120</f>
        <v>7.6411166326971454E-3</v>
      </c>
      <c r="AO11" s="154">
        <f>$B120</f>
        <v>0.76244960176003529</v>
      </c>
      <c r="AP11" s="154">
        <f t="shared" si="0"/>
        <v>4.8456957485830565E-2</v>
      </c>
      <c r="AR11" s="68">
        <v>7.6659819593601552E-3</v>
      </c>
      <c r="AS11" s="78"/>
      <c r="AT11" s="78"/>
      <c r="AU11" s="87"/>
      <c r="AV11" s="91"/>
    </row>
    <row r="12" spans="1:48" ht="12.4" customHeight="1" x14ac:dyDescent="0.2">
      <c r="B12" s="32"/>
      <c r="C12" s="32"/>
      <c r="D12" s="43"/>
      <c r="E12" s="32"/>
      <c r="F12" s="32"/>
      <c r="G12" s="32"/>
      <c r="H12" s="32"/>
      <c r="I12" s="32"/>
      <c r="J12" s="32"/>
      <c r="K12" s="32"/>
      <c r="L12" s="32"/>
      <c r="M12" s="38"/>
      <c r="N12" s="32"/>
      <c r="O12" s="32"/>
      <c r="P12" s="125"/>
      <c r="Q12" s="125"/>
      <c r="R12" s="46"/>
      <c r="S12" s="46"/>
      <c r="T12" s="46"/>
      <c r="U12" s="46"/>
      <c r="V12" s="46"/>
      <c r="W12" s="46"/>
      <c r="X12" s="46"/>
      <c r="Z12" s="32"/>
      <c r="AA12" s="21" t="s">
        <v>71</v>
      </c>
      <c r="AB12" s="134"/>
      <c r="AC12" s="9">
        <v>0.433</v>
      </c>
      <c r="AD12" s="46"/>
      <c r="AN12" s="154">
        <f>E117</f>
        <v>1.0025327215738523E-2</v>
      </c>
      <c r="AO12" s="154">
        <f>$B117</f>
        <v>0.71399264427420472</v>
      </c>
      <c r="AP12" s="154">
        <f t="shared" si="0"/>
        <v>0.22438190109314105</v>
      </c>
      <c r="AR12" s="78">
        <v>1.0017670706649362E-2</v>
      </c>
      <c r="AS12" s="78"/>
      <c r="AT12" s="78"/>
      <c r="AU12" s="87"/>
      <c r="AV12" s="91"/>
    </row>
    <row r="13" spans="1:48" ht="12.4" customHeight="1" x14ac:dyDescent="0.2">
      <c r="Z13" s="32"/>
      <c r="AA13" s="39" t="s">
        <v>14</v>
      </c>
      <c r="AB13" s="112"/>
      <c r="AC13" s="65">
        <v>0.34599999999999997</v>
      </c>
      <c r="AD13" s="32"/>
      <c r="AN13" s="154">
        <f>E107</f>
        <v>2.4643768079508986E-2</v>
      </c>
      <c r="AO13" s="154">
        <f>$B107</f>
        <v>0.48961074318106368</v>
      </c>
      <c r="AP13" s="154">
        <f t="shared" si="0"/>
        <v>0.16256724138586082</v>
      </c>
      <c r="AR13" s="78">
        <v>2.4302503920103202E-2</v>
      </c>
      <c r="AS13" s="78"/>
      <c r="AT13" s="78"/>
      <c r="AU13" s="87"/>
      <c r="AV13" s="91"/>
    </row>
    <row r="14" spans="1:48" ht="12.4" customHeight="1" x14ac:dyDescent="0.2">
      <c r="A14" s="138" t="s">
        <v>84</v>
      </c>
      <c r="B14" s="138" t="s">
        <v>62</v>
      </c>
      <c r="C14" s="138" t="s">
        <v>45</v>
      </c>
      <c r="D14" s="143" t="s">
        <v>90</v>
      </c>
      <c r="E14" s="138" t="s">
        <v>88</v>
      </c>
      <c r="F14" s="138" t="s">
        <v>88</v>
      </c>
      <c r="G14" s="138" t="s">
        <v>13</v>
      </c>
      <c r="H14" s="138" t="s">
        <v>16</v>
      </c>
      <c r="I14" s="138" t="s">
        <v>67</v>
      </c>
      <c r="J14" s="138" t="s">
        <v>79</v>
      </c>
      <c r="K14" s="138"/>
      <c r="L14" s="101" t="s">
        <v>85</v>
      </c>
      <c r="M14" s="121"/>
      <c r="N14" s="96"/>
      <c r="O14" s="101" t="s">
        <v>17</v>
      </c>
      <c r="P14" s="96"/>
      <c r="Q14" s="96" t="s">
        <v>7</v>
      </c>
      <c r="R14" s="138" t="s">
        <v>62</v>
      </c>
      <c r="S14" s="138" t="s">
        <v>37</v>
      </c>
      <c r="T14" s="138" t="s">
        <v>58</v>
      </c>
      <c r="U14" s="138"/>
      <c r="V14" s="138" t="s">
        <v>27</v>
      </c>
      <c r="W14" s="138" t="s">
        <v>86</v>
      </c>
      <c r="X14" s="138" t="s">
        <v>86</v>
      </c>
      <c r="Z14" s="32"/>
      <c r="AA14" s="60" t="s">
        <v>12</v>
      </c>
      <c r="AB14" s="120"/>
      <c r="AC14" s="10">
        <v>0.1</v>
      </c>
      <c r="AD14" s="32"/>
      <c r="AN14" s="154">
        <f>E99</f>
        <v>5.0585381827341597E-2</v>
      </c>
      <c r="AO14" s="154">
        <f>$B99</f>
        <v>0.32704350179520286</v>
      </c>
      <c r="AP14" s="154">
        <f t="shared" si="0"/>
        <v>6.9823674068162866E-2</v>
      </c>
      <c r="AR14" s="78">
        <v>4.9484801750667114E-2</v>
      </c>
      <c r="AS14" s="78"/>
      <c r="AT14" s="78"/>
      <c r="AU14" s="87"/>
      <c r="AV14" s="91"/>
    </row>
    <row r="15" spans="1:48" ht="12.4" customHeight="1" x14ac:dyDescent="0.2">
      <c r="A15" s="139" t="s">
        <v>77</v>
      </c>
      <c r="B15" s="139" t="s">
        <v>5</v>
      </c>
      <c r="C15" s="139" t="s">
        <v>5</v>
      </c>
      <c r="D15" s="144" t="s">
        <v>69</v>
      </c>
      <c r="E15" s="139" t="s">
        <v>78</v>
      </c>
      <c r="F15" s="139" t="s">
        <v>53</v>
      </c>
      <c r="G15" s="139" t="s">
        <v>32</v>
      </c>
      <c r="H15" s="139" t="s">
        <v>32</v>
      </c>
      <c r="I15" s="139" t="s">
        <v>75</v>
      </c>
      <c r="J15" s="139" t="s">
        <v>75</v>
      </c>
      <c r="K15" s="139" t="s">
        <v>87</v>
      </c>
      <c r="L15" s="138" t="s">
        <v>73</v>
      </c>
      <c r="M15" s="138" t="s">
        <v>4</v>
      </c>
      <c r="N15" s="138" t="s">
        <v>41</v>
      </c>
      <c r="O15" s="126" t="s">
        <v>1</v>
      </c>
      <c r="P15" s="95"/>
      <c r="Q15" s="95" t="s">
        <v>8</v>
      </c>
      <c r="R15" s="139" t="s">
        <v>33</v>
      </c>
      <c r="S15" s="139" t="s">
        <v>43</v>
      </c>
      <c r="T15" s="139" t="s">
        <v>86</v>
      </c>
      <c r="U15" s="139" t="s">
        <v>27</v>
      </c>
      <c r="V15" s="139" t="s">
        <v>86</v>
      </c>
      <c r="W15" s="139" t="s">
        <v>42</v>
      </c>
      <c r="X15" s="139" t="s">
        <v>42</v>
      </c>
      <c r="Z15" s="46"/>
      <c r="AN15" s="154">
        <f>E95</f>
        <v>7.2382303634530645E-2</v>
      </c>
      <c r="AO15" s="154">
        <f>$B95</f>
        <v>0.25721982772704</v>
      </c>
      <c r="AP15" s="154">
        <f t="shared" si="0"/>
        <v>6.773004760112003E-2</v>
      </c>
      <c r="AR15" s="78">
        <v>7.1632047862346573E-2</v>
      </c>
      <c r="AS15" s="78"/>
      <c r="AT15" s="78"/>
      <c r="AU15" s="87"/>
      <c r="AV15" s="91"/>
    </row>
    <row r="16" spans="1:48" ht="12.4" customHeight="1" x14ac:dyDescent="0.2">
      <c r="A16" s="35" t="s">
        <v>48</v>
      </c>
      <c r="B16" s="35" t="s">
        <v>25</v>
      </c>
      <c r="C16" s="35" t="s">
        <v>25</v>
      </c>
      <c r="D16" s="44" t="s">
        <v>25</v>
      </c>
      <c r="E16" s="35" t="s">
        <v>54</v>
      </c>
      <c r="F16" s="35" t="s">
        <v>63</v>
      </c>
      <c r="G16" s="35" t="s">
        <v>59</v>
      </c>
      <c r="H16" s="35" t="s">
        <v>59</v>
      </c>
      <c r="I16" s="35" t="s">
        <v>54</v>
      </c>
      <c r="J16" s="35" t="s">
        <v>54</v>
      </c>
      <c r="K16" s="35" t="s">
        <v>68</v>
      </c>
      <c r="L16" s="35" t="s">
        <v>48</v>
      </c>
      <c r="M16" s="35" t="s">
        <v>48</v>
      </c>
      <c r="N16" s="35" t="s">
        <v>48</v>
      </c>
      <c r="O16" s="158" t="s">
        <v>65</v>
      </c>
      <c r="P16" s="158" t="s">
        <v>34</v>
      </c>
      <c r="Q16" s="35" t="s">
        <v>70</v>
      </c>
      <c r="R16" s="35" t="s">
        <v>21</v>
      </c>
      <c r="S16" s="35" t="s">
        <v>20</v>
      </c>
      <c r="T16" s="35"/>
      <c r="U16" s="35"/>
      <c r="V16" s="122"/>
      <c r="W16" s="44" t="s">
        <v>6</v>
      </c>
      <c r="X16" s="44" t="s">
        <v>89</v>
      </c>
      <c r="Z16" s="38" t="s">
        <v>72</v>
      </c>
      <c r="AA16" s="46"/>
      <c r="AB16" s="46"/>
      <c r="AC16" s="152">
        <f>ABS(Table!$AB$4*COS(Table!$AB$3*PI()/180))</f>
        <v>371.53155491270428</v>
      </c>
      <c r="AN16" s="154">
        <f>E91</f>
        <v>0.10417112361627608</v>
      </c>
      <c r="AO16" s="154">
        <f>$B91</f>
        <v>0.18948978012591997</v>
      </c>
      <c r="AP16" s="154">
        <f t="shared" si="0"/>
        <v>0.11858526729761726</v>
      </c>
      <c r="AR16" s="78">
        <v>9.9921582517046942E-2</v>
      </c>
      <c r="AS16" s="78"/>
      <c r="AT16" s="78"/>
      <c r="AU16" s="87"/>
      <c r="AV16" s="91"/>
    </row>
    <row r="17" spans="1:48" ht="12.4" customHeight="1" x14ac:dyDescent="0.2">
      <c r="A17" s="31"/>
      <c r="B17" s="2"/>
      <c r="C17" s="46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32"/>
      <c r="S17" s="32"/>
      <c r="T17" s="32"/>
      <c r="U17" s="32"/>
      <c r="V17" s="32"/>
      <c r="W17" s="32"/>
      <c r="X17" s="32"/>
      <c r="AC17" s="26">
        <f ca="1">FORECAST(200,OFFSET(L$17,MATCH(200,L$18:L136, 1),-9,2,1),OFFSET(L$17,MATCH(200,L$18:L136, 1),0,2,1))</f>
        <v>0.80835638511795593</v>
      </c>
      <c r="AD17" s="123">
        <f ca="1">LOOKUP('Raw Data'!K34,Table!A18:A136,OFFSET(Table!S18:S136,-1,0))</f>
        <v>0</v>
      </c>
      <c r="AE17" s="123">
        <f ca="1">LOOKUP(AD17,S18:S136,E18:E136)</f>
        <v>2.7153724868444087</v>
      </c>
      <c r="AN17" s="154">
        <f>E81</f>
        <v>0.25477095053440185</v>
      </c>
      <c r="AO17" s="154">
        <f>$B81</f>
        <v>7.0904512828302707E-2</v>
      </c>
      <c r="AP17" s="154">
        <f t="shared" si="0"/>
        <v>3.6453113487301979E-2</v>
      </c>
      <c r="AR17" s="78">
        <v>0.25452110435346964</v>
      </c>
      <c r="AS17" s="78"/>
      <c r="AT17" s="78"/>
      <c r="AU17" s="87"/>
      <c r="AV17" s="91"/>
    </row>
    <row r="18" spans="1:48" ht="12.4" customHeight="1" x14ac:dyDescent="0.2">
      <c r="A18" s="31">
        <f>'Raw Data'!A18</f>
        <v>1.4875617027282715</v>
      </c>
      <c r="B18" s="2">
        <f>'Raw Data'!E18</f>
        <v>0</v>
      </c>
      <c r="C18" s="2">
        <f t="shared" ref="C18:C136" si="1">1-B18</f>
        <v>1</v>
      </c>
      <c r="D18" s="88">
        <f t="shared" ref="D18:D136" si="2">B18-B17</f>
        <v>0</v>
      </c>
      <c r="E18" s="77">
        <f>(2*Table!$AC$16*0.147)/A18</f>
        <v>73.429073190040185</v>
      </c>
      <c r="F18" s="77">
        <f t="shared" ref="F18:F136" si="3">E18*2</f>
        <v>146.85814638008037</v>
      </c>
      <c r="G18" s="31">
        <f>IF((('Raw Data'!C18)/('Raw Data'!C$136)*100)&lt;0,0,('Raw Data'!C18)/('Raw Data'!C$136)*100)</f>
        <v>0</v>
      </c>
      <c r="H18" s="31">
        <f t="shared" ref="H18:H136" si="4">G18-G17</f>
        <v>0</v>
      </c>
      <c r="I18" s="42">
        <f t="shared" ref="I18:I136" si="5">IF(E17&gt;0,LOG(E17)-LOG(E18), LOG(E18))</f>
        <v>1.8658680466472604</v>
      </c>
      <c r="J18" s="77">
        <f>'Raw Data'!F18/I18</f>
        <v>0</v>
      </c>
      <c r="K18" s="15">
        <f t="shared" ref="K18:K136" si="6">(0.217*A18*(SQRT(P$9/P$10)))/($AB$4*-COS(RADIANS($AB$3)))</f>
        <v>3.1055557027792163E-4</v>
      </c>
      <c r="L18" s="31">
        <f>A18*Table!$AC$9/$AC$16</f>
        <v>0.28027045836105474</v>
      </c>
      <c r="M18" s="31">
        <f>A18*Table!$AD$9/$AC$16</f>
        <v>9.6092728580933054E-2</v>
      </c>
      <c r="N18" s="31">
        <f>ABS(A18*Table!$AE$9/$AC$16)</f>
        <v>0.12136066843549106</v>
      </c>
      <c r="O18" s="31">
        <f>($L18*(Table!$AC$10/Table!$AC$9)/(Table!$AC$12-Table!$AC$14))</f>
        <v>0.60118073436519692</v>
      </c>
      <c r="P18" s="31">
        <f>$N18*(Table!$AE$10/Table!$AE$9)/(Table!$AC$12-Table!$AC$13)</f>
        <v>0.99639300850156842</v>
      </c>
      <c r="Q18" s="31">
        <f>'Raw Data'!C18</f>
        <v>0</v>
      </c>
      <c r="R18" s="31">
        <f>'Raw Data'!C18/'Raw Data'!I$30*100</f>
        <v>0</v>
      </c>
      <c r="S18" s="159">
        <f t="shared" ref="S18:S136" si="7">D18/MAX($D$18:$D$136)</f>
        <v>0</v>
      </c>
      <c r="T18" s="159">
        <f t="shared" ref="T18:T136" si="8">1-(X18/$X$136)</f>
        <v>1</v>
      </c>
      <c r="U18" s="29">
        <f t="shared" ref="U18:U136" si="9">R18/A18</f>
        <v>0</v>
      </c>
      <c r="V18" s="29">
        <f t="shared" ref="V18:V136" si="10">(U18^1.691)*399</f>
        <v>0</v>
      </c>
      <c r="W18" s="29">
        <f t="shared" ref="W18:W136" si="11">((E18*E18)/8)*S18</f>
        <v>0</v>
      </c>
      <c r="X18" s="133">
        <f t="shared" ref="X18:X136" si="12">W18+X17</f>
        <v>0</v>
      </c>
      <c r="Z18" s="17"/>
      <c r="AA18" s="46"/>
      <c r="AB18" s="46"/>
      <c r="AC18" s="141"/>
      <c r="AN18" s="154">
        <f>E73</f>
        <v>0.52524655519282282</v>
      </c>
      <c r="AO18" s="154">
        <f>$B73</f>
        <v>3.4451399341000728E-2</v>
      </c>
      <c r="AP18" s="154">
        <f t="shared" si="0"/>
        <v>1.3995016680569444E-2</v>
      </c>
      <c r="AR18" s="78">
        <v>0.47874420207019219</v>
      </c>
      <c r="AS18" s="78"/>
      <c r="AT18" s="78"/>
      <c r="AU18" s="87"/>
      <c r="AV18" s="91"/>
    </row>
    <row r="19" spans="1:48" ht="12.4" customHeight="1" x14ac:dyDescent="0.2">
      <c r="A19" s="31">
        <f>'Raw Data'!A19</f>
        <v>1.578770637512207</v>
      </c>
      <c r="B19" s="2">
        <f>'Raw Data'!E19</f>
        <v>0</v>
      </c>
      <c r="C19" s="2">
        <f t="shared" si="1"/>
        <v>1</v>
      </c>
      <c r="D19" s="88">
        <f t="shared" si="2"/>
        <v>0</v>
      </c>
      <c r="E19" s="77">
        <f>(2*Table!$AC$16*0.147)/A19</f>
        <v>69.186919587292167</v>
      </c>
      <c r="F19" s="77">
        <f t="shared" si="3"/>
        <v>138.37383917458433</v>
      </c>
      <c r="G19" s="31">
        <f>IF((('Raw Data'!C19)/('Raw Data'!C$136)*100)&lt;0,0,('Raw Data'!C19)/('Raw Data'!C$136)*100)</f>
        <v>0</v>
      </c>
      <c r="H19" s="31">
        <f t="shared" si="4"/>
        <v>0</v>
      </c>
      <c r="I19" s="42">
        <f t="shared" si="5"/>
        <v>2.5844051728434181E-2</v>
      </c>
      <c r="J19" s="77">
        <f>'Raw Data'!F19/I19</f>
        <v>0</v>
      </c>
      <c r="K19" s="15">
        <f t="shared" si="6"/>
        <v>3.2959709487775268E-4</v>
      </c>
      <c r="L19" s="31">
        <f>A19*Table!$AC$9/$AC$16</f>
        <v>0.29745506987103976</v>
      </c>
      <c r="M19" s="31">
        <f>A19*Table!$AD$9/$AC$16</f>
        <v>0.10198459538435649</v>
      </c>
      <c r="N19" s="31">
        <f>ABS(A19*Table!$AE$9/$AC$16)</f>
        <v>0.12880182349639782</v>
      </c>
      <c r="O19" s="31">
        <f>($L19*(Table!$AC$10/Table!$AC$9)/(Table!$AC$12-Table!$AC$14))</f>
        <v>0.63804176291514336</v>
      </c>
      <c r="P19" s="31">
        <f>$N19*(Table!$AE$10/Table!$AE$9)/(Table!$AC$12-Table!$AC$13)</f>
        <v>1.0574862356026091</v>
      </c>
      <c r="Q19" s="31">
        <f>'Raw Data'!C19</f>
        <v>0</v>
      </c>
      <c r="R19" s="31">
        <f>'Raw Data'!C19/'Raw Data'!I$30*100</f>
        <v>0</v>
      </c>
      <c r="S19" s="159">
        <f t="shared" si="7"/>
        <v>0</v>
      </c>
      <c r="T19" s="159">
        <f t="shared" si="8"/>
        <v>1</v>
      </c>
      <c r="U19" s="29">
        <f t="shared" si="9"/>
        <v>0</v>
      </c>
      <c r="V19" s="29">
        <f t="shared" si="10"/>
        <v>0</v>
      </c>
      <c r="W19" s="29">
        <f t="shared" si="11"/>
        <v>0</v>
      </c>
      <c r="X19" s="133">
        <f t="shared" si="12"/>
        <v>0</v>
      </c>
      <c r="AN19" s="154">
        <f>E68</f>
        <v>0.82173846158530406</v>
      </c>
      <c r="AO19" s="154">
        <f>$B68</f>
        <v>2.0456382660431285E-2</v>
      </c>
      <c r="AP19" s="154">
        <f t="shared" si="0"/>
        <v>9.2835459358592953E-3</v>
      </c>
      <c r="AR19" s="78">
        <v>0.74938444802644799</v>
      </c>
      <c r="AS19" s="78"/>
      <c r="AT19" s="78"/>
      <c r="AU19" s="87"/>
      <c r="AV19" s="91"/>
    </row>
    <row r="20" spans="1:48" ht="12.4" customHeight="1" x14ac:dyDescent="0.2">
      <c r="A20" s="31">
        <f>'Raw Data'!A20</f>
        <v>1.78700852394104</v>
      </c>
      <c r="B20" s="2">
        <f>'Raw Data'!E20</f>
        <v>0</v>
      </c>
      <c r="C20" s="2">
        <f t="shared" si="1"/>
        <v>1</v>
      </c>
      <c r="D20" s="88">
        <f t="shared" si="2"/>
        <v>0</v>
      </c>
      <c r="E20" s="77">
        <f>(2*Table!$AC$16*0.147)/A20</f>
        <v>61.124653677331288</v>
      </c>
      <c r="F20" s="77">
        <f t="shared" si="3"/>
        <v>122.24930735466258</v>
      </c>
      <c r="G20" s="31">
        <f>IF((('Raw Data'!C20)/('Raw Data'!C$136)*100)&lt;0,0,('Raw Data'!C20)/('Raw Data'!C$136)*100)</f>
        <v>0</v>
      </c>
      <c r="H20" s="31">
        <f t="shared" si="4"/>
        <v>0</v>
      </c>
      <c r="I20" s="42">
        <f t="shared" si="5"/>
        <v>5.3807583424369421E-2</v>
      </c>
      <c r="J20" s="77">
        <f>'Raw Data'!F20/I20</f>
        <v>0</v>
      </c>
      <c r="K20" s="15">
        <f t="shared" si="6"/>
        <v>3.7307054236888394E-4</v>
      </c>
      <c r="L20" s="31">
        <f>A20*Table!$AC$9/$AC$16</f>
        <v>0.33668902418063607</v>
      </c>
      <c r="M20" s="31">
        <f>A20*Table!$AD$9/$AC$16</f>
        <v>0.11543623686193236</v>
      </c>
      <c r="N20" s="31">
        <f>ABS(A20*Table!$AE$9/$AC$16)</f>
        <v>0.14579062405791199</v>
      </c>
      <c r="O20" s="31">
        <f>($L20*(Table!$AC$10/Table!$AC$9)/(Table!$AC$12-Table!$AC$14))</f>
        <v>0.72219867906614355</v>
      </c>
      <c r="P20" s="31">
        <f>$N20*(Table!$AE$10/Table!$AE$9)/(Table!$AC$12-Table!$AC$13)</f>
        <v>1.1969673567973067</v>
      </c>
      <c r="Q20" s="31">
        <f>'Raw Data'!C20</f>
        <v>0</v>
      </c>
      <c r="R20" s="31">
        <f>'Raw Data'!C20/'Raw Data'!I$30*100</f>
        <v>0</v>
      </c>
      <c r="S20" s="159">
        <f t="shared" si="7"/>
        <v>0</v>
      </c>
      <c r="T20" s="159">
        <f t="shared" si="8"/>
        <v>1</v>
      </c>
      <c r="U20" s="29">
        <f t="shared" si="9"/>
        <v>0</v>
      </c>
      <c r="V20" s="29">
        <f t="shared" si="10"/>
        <v>0</v>
      </c>
      <c r="W20" s="29">
        <f t="shared" si="11"/>
        <v>0</v>
      </c>
      <c r="X20" s="133">
        <f t="shared" si="12"/>
        <v>0</v>
      </c>
      <c r="AN20" s="34">
        <f>E64</f>
        <v>1.178778483313967</v>
      </c>
      <c r="AO20" s="154">
        <f>$B64</f>
        <v>1.1172836724571989E-2</v>
      </c>
      <c r="AP20" s="154">
        <f t="shared" si="0"/>
        <v>1.1172836724571989E-2</v>
      </c>
      <c r="AR20" s="113">
        <v>1.0742552826940897</v>
      </c>
      <c r="AS20" s="78"/>
      <c r="AT20" s="78"/>
      <c r="AU20" s="87"/>
      <c r="AV20" s="91"/>
    </row>
    <row r="21" spans="1:48" ht="12.4" customHeight="1" x14ac:dyDescent="0.2">
      <c r="A21" s="31">
        <f>'Raw Data'!A21</f>
        <v>1.9792587757110596</v>
      </c>
      <c r="B21" s="2">
        <f>'Raw Data'!E21</f>
        <v>0</v>
      </c>
      <c r="C21" s="2">
        <f t="shared" si="1"/>
        <v>1</v>
      </c>
      <c r="D21" s="88">
        <f t="shared" si="2"/>
        <v>0</v>
      </c>
      <c r="E21" s="77">
        <f>(2*Table!$AC$16*0.147)/A21</f>
        <v>55.187466381243389</v>
      </c>
      <c r="F21" s="77">
        <f t="shared" si="3"/>
        <v>110.37493276248678</v>
      </c>
      <c r="G21" s="31">
        <f>IF((('Raw Data'!C21)/('Raw Data'!C$136)*100)&lt;0,0,('Raw Data'!C21)/('Raw Data'!C$136)*100)</f>
        <v>0</v>
      </c>
      <c r="H21" s="31">
        <f t="shared" si="4"/>
        <v>0</v>
      </c>
      <c r="I21" s="42">
        <f t="shared" si="5"/>
        <v>4.4375955133536538E-2</v>
      </c>
      <c r="J21" s="77">
        <f>'Raw Data'!F21/I21</f>
        <v>0</v>
      </c>
      <c r="K21" s="15">
        <f t="shared" si="6"/>
        <v>4.132062802445036E-4</v>
      </c>
      <c r="L21" s="31">
        <f>A21*Table!$AC$9/$AC$16</f>
        <v>0.37291075944364316</v>
      </c>
      <c r="M21" s="31">
        <f>A21*Table!$AD$9/$AC$16</f>
        <v>0.12785511752353479</v>
      </c>
      <c r="N21" s="31">
        <f>ABS(A21*Table!$AE$9/$AC$16)</f>
        <v>0.1614750955113714</v>
      </c>
      <c r="O21" s="31">
        <f>($L21*(Table!$AC$10/Table!$AC$9)/(Table!$AC$12-Table!$AC$14))</f>
        <v>0.79989437890099357</v>
      </c>
      <c r="P21" s="31">
        <f>$N21*(Table!$AE$10/Table!$AE$9)/(Table!$AC$12-Table!$AC$13)</f>
        <v>1.3257397004217684</v>
      </c>
      <c r="Q21" s="31">
        <f>'Raw Data'!C21</f>
        <v>0</v>
      </c>
      <c r="R21" s="31">
        <f>'Raw Data'!C21/'Raw Data'!I$30*100</f>
        <v>0</v>
      </c>
      <c r="S21" s="159">
        <f t="shared" si="7"/>
        <v>0</v>
      </c>
      <c r="T21" s="159">
        <f t="shared" si="8"/>
        <v>1</v>
      </c>
      <c r="U21" s="29">
        <f t="shared" si="9"/>
        <v>0</v>
      </c>
      <c r="V21" s="29">
        <f t="shared" si="10"/>
        <v>0</v>
      </c>
      <c r="W21" s="29">
        <f t="shared" si="11"/>
        <v>0</v>
      </c>
      <c r="X21" s="133">
        <f t="shared" si="12"/>
        <v>0</v>
      </c>
      <c r="AN21" s="34">
        <f>$E55</f>
        <v>2.7153724868444087</v>
      </c>
      <c r="AO21" s="154">
        <f>$B55</f>
        <v>0</v>
      </c>
      <c r="AP21" s="154">
        <f t="shared" si="0"/>
        <v>0</v>
      </c>
      <c r="AR21" s="113">
        <v>2.3818202604521379</v>
      </c>
      <c r="AS21" s="78"/>
      <c r="AT21" s="78"/>
      <c r="AU21" s="87"/>
      <c r="AV21" s="91"/>
    </row>
    <row r="22" spans="1:48" ht="12.4" customHeight="1" x14ac:dyDescent="0.2">
      <c r="A22" s="31">
        <f>'Raw Data'!A22</f>
        <v>2.1449697017669678</v>
      </c>
      <c r="B22" s="2">
        <f>'Raw Data'!E22</f>
        <v>0</v>
      </c>
      <c r="C22" s="2">
        <f t="shared" si="1"/>
        <v>1</v>
      </c>
      <c r="D22" s="88">
        <f t="shared" si="2"/>
        <v>0</v>
      </c>
      <c r="E22" s="77">
        <f>(2*Table!$AC$16*0.147)/A22</f>
        <v>50.923925430906607</v>
      </c>
      <c r="F22" s="77">
        <f t="shared" si="3"/>
        <v>101.84785086181321</v>
      </c>
      <c r="G22" s="31">
        <f>IF((('Raw Data'!C22)/('Raw Data'!C$136)*100)&lt;0,0,('Raw Data'!C22)/('Raw Data'!C$136)*100)</f>
        <v>0</v>
      </c>
      <c r="H22" s="31">
        <f t="shared" si="4"/>
        <v>0</v>
      </c>
      <c r="I22" s="42">
        <f t="shared" si="5"/>
        <v>3.4918582838967982E-2</v>
      </c>
      <c r="J22" s="77">
        <f>'Raw Data'!F22/I22</f>
        <v>0</v>
      </c>
      <c r="K22" s="15">
        <f t="shared" si="6"/>
        <v>4.4780145101838822E-4</v>
      </c>
      <c r="L22" s="31">
        <f>A22*Table!$AC$9/$AC$16</f>
        <v>0.40413223893988426</v>
      </c>
      <c r="M22" s="31">
        <f>A22*Table!$AD$9/$AC$16</f>
        <v>0.13855962477938891</v>
      </c>
      <c r="N22" s="31">
        <f>ABS(A22*Table!$AE$9/$AC$16)</f>
        <v>0.17499439270511127</v>
      </c>
      <c r="O22" s="31">
        <f>($L22*(Table!$AC$10/Table!$AC$9)/(Table!$AC$12-Table!$AC$14))</f>
        <v>0.8668645193905713</v>
      </c>
      <c r="P22" s="31">
        <f>$N22*(Table!$AE$10/Table!$AE$9)/(Table!$AC$12-Table!$AC$13)</f>
        <v>1.4367355722915536</v>
      </c>
      <c r="Q22" s="31">
        <f>'Raw Data'!C22</f>
        <v>0</v>
      </c>
      <c r="R22" s="31">
        <f>'Raw Data'!C22/'Raw Data'!I$30*100</f>
        <v>0</v>
      </c>
      <c r="S22" s="159">
        <f t="shared" si="7"/>
        <v>0</v>
      </c>
      <c r="T22" s="159">
        <f t="shared" si="8"/>
        <v>1</v>
      </c>
      <c r="U22" s="29">
        <f t="shared" si="9"/>
        <v>0</v>
      </c>
      <c r="V22" s="29">
        <f t="shared" si="10"/>
        <v>0</v>
      </c>
      <c r="W22" s="29">
        <f t="shared" si="11"/>
        <v>0</v>
      </c>
      <c r="X22" s="133">
        <f t="shared" si="12"/>
        <v>0</v>
      </c>
      <c r="AN22" s="34">
        <f>$E47</f>
        <v>5.383612444613262</v>
      </c>
      <c r="AO22" s="154">
        <f>$B47</f>
        <v>0</v>
      </c>
      <c r="AP22" s="154">
        <f t="shared" si="0"/>
        <v>0</v>
      </c>
      <c r="AR22" s="113">
        <v>4.9092259390712378</v>
      </c>
      <c r="AS22" s="78"/>
      <c r="AT22" s="78"/>
      <c r="AU22" s="87"/>
      <c r="AV22" s="91"/>
    </row>
    <row r="23" spans="1:48" ht="12.4" customHeight="1" x14ac:dyDescent="0.2">
      <c r="A23" s="31">
        <f>'Raw Data'!A23</f>
        <v>2.3301055431365967</v>
      </c>
      <c r="B23" s="2">
        <f>'Raw Data'!E23</f>
        <v>0</v>
      </c>
      <c r="C23" s="2">
        <f t="shared" si="1"/>
        <v>1</v>
      </c>
      <c r="D23" s="88">
        <f t="shared" si="2"/>
        <v>0</v>
      </c>
      <c r="E23" s="77">
        <f>(2*Table!$AC$16*0.147)/A23</f>
        <v>46.877823824794746</v>
      </c>
      <c r="F23" s="77">
        <f t="shared" si="3"/>
        <v>93.755647649589491</v>
      </c>
      <c r="G23" s="31">
        <f>IF((('Raw Data'!C23)/('Raw Data'!C$136)*100)&lt;0,0,('Raw Data'!C23)/('Raw Data'!C$136)*100)</f>
        <v>0</v>
      </c>
      <c r="H23" s="31">
        <f t="shared" si="4"/>
        <v>0</v>
      </c>
      <c r="I23" s="42">
        <f t="shared" si="5"/>
        <v>3.5954430981624208E-2</v>
      </c>
      <c r="J23" s="77">
        <f>'Raw Data'!F23/I23</f>
        <v>0</v>
      </c>
      <c r="K23" s="15">
        <f t="shared" si="6"/>
        <v>4.8645192628269415E-4</v>
      </c>
      <c r="L23" s="31">
        <f>A23*Table!$AC$9/$AC$16</f>
        <v>0.43901355312306051</v>
      </c>
      <c r="M23" s="31">
        <f>A23*Table!$AD$9/$AC$16</f>
        <v>0.15051893249933504</v>
      </c>
      <c r="N23" s="31">
        <f>ABS(A23*Table!$AE$9/$AC$16)</f>
        <v>0.19009844480511981</v>
      </c>
      <c r="O23" s="31">
        <f>($L23*(Table!$AC$10/Table!$AC$9)/(Table!$AC$12-Table!$AC$14))</f>
        <v>0.94168501313397812</v>
      </c>
      <c r="P23" s="31">
        <f>$N23*(Table!$AE$10/Table!$AE$9)/(Table!$AC$12-Table!$AC$13)</f>
        <v>1.5607425681865335</v>
      </c>
      <c r="Q23" s="31">
        <f>'Raw Data'!C23</f>
        <v>0</v>
      </c>
      <c r="R23" s="31">
        <f>'Raw Data'!C23/'Raw Data'!I$30*100</f>
        <v>0</v>
      </c>
      <c r="S23" s="159">
        <f t="shared" si="7"/>
        <v>0</v>
      </c>
      <c r="T23" s="159">
        <f t="shared" si="8"/>
        <v>1</v>
      </c>
      <c r="U23" s="29">
        <f t="shared" si="9"/>
        <v>0</v>
      </c>
      <c r="V23" s="29">
        <f t="shared" si="10"/>
        <v>0</v>
      </c>
      <c r="W23" s="29">
        <f t="shared" si="11"/>
        <v>0</v>
      </c>
      <c r="X23" s="133">
        <f t="shared" si="12"/>
        <v>0</v>
      </c>
      <c r="AN23" s="34">
        <f>$E42</f>
        <v>8.4916453889313086</v>
      </c>
      <c r="AO23" s="154">
        <f>$B42</f>
        <v>0</v>
      </c>
      <c r="AP23" s="154">
        <f t="shared" si="0"/>
        <v>0</v>
      </c>
      <c r="AR23" s="113">
        <v>7.6545393934362336</v>
      </c>
      <c r="AS23" s="78"/>
      <c r="AT23" s="78"/>
      <c r="AU23" s="87"/>
      <c r="AV23" s="91"/>
    </row>
    <row r="24" spans="1:48" ht="12.4" customHeight="1" x14ac:dyDescent="0.2">
      <c r="A24" s="31">
        <f>'Raw Data'!A24</f>
        <v>2.5675208568572998</v>
      </c>
      <c r="B24" s="2">
        <f>'Raw Data'!E24</f>
        <v>0</v>
      </c>
      <c r="C24" s="2">
        <f t="shared" si="1"/>
        <v>1</v>
      </c>
      <c r="D24" s="88">
        <f t="shared" si="2"/>
        <v>0</v>
      </c>
      <c r="E24" s="77">
        <f>(2*Table!$AC$16*0.147)/A24</f>
        <v>42.543092435881995</v>
      </c>
      <c r="F24" s="77">
        <f t="shared" si="3"/>
        <v>85.08618487176399</v>
      </c>
      <c r="G24" s="31">
        <f>IF((('Raw Data'!C24)/('Raw Data'!C$136)*100)&lt;0,0,('Raw Data'!C24)/('Raw Data'!C$136)*100)</f>
        <v>0</v>
      </c>
      <c r="H24" s="31">
        <f t="shared" si="4"/>
        <v>0</v>
      </c>
      <c r="I24" s="42">
        <f t="shared" si="5"/>
        <v>4.213838717987084E-2</v>
      </c>
      <c r="J24" s="77">
        <f>'Raw Data'!F24/I24</f>
        <v>0</v>
      </c>
      <c r="K24" s="15">
        <f t="shared" si="6"/>
        <v>5.3601669257777871E-4</v>
      </c>
      <c r="L24" s="31">
        <f>A24*Table!$AC$9/$AC$16</f>
        <v>0.48374480606967513</v>
      </c>
      <c r="M24" s="31">
        <f>A24*Table!$AD$9/$AC$16</f>
        <v>0.16585536208103147</v>
      </c>
      <c r="N24" s="31">
        <f>ABS(A24*Table!$AE$9/$AC$16)</f>
        <v>0.2094676455025577</v>
      </c>
      <c r="O24" s="31">
        <f>($L24*(Table!$AC$10/Table!$AC$9)/(Table!$AC$12-Table!$AC$14))</f>
        <v>1.0376336466531</v>
      </c>
      <c r="P24" s="31">
        <f>$N24*(Table!$AE$10/Table!$AE$9)/(Table!$AC$12-Table!$AC$13)</f>
        <v>1.7197672044544965</v>
      </c>
      <c r="Q24" s="31">
        <f>'Raw Data'!C24</f>
        <v>0</v>
      </c>
      <c r="R24" s="31">
        <f>'Raw Data'!C24/'Raw Data'!I$30*100</f>
        <v>0</v>
      </c>
      <c r="S24" s="159">
        <f t="shared" si="7"/>
        <v>0</v>
      </c>
      <c r="T24" s="159">
        <f t="shared" si="8"/>
        <v>1</v>
      </c>
      <c r="U24" s="29">
        <f t="shared" si="9"/>
        <v>0</v>
      </c>
      <c r="V24" s="29">
        <f t="shared" si="10"/>
        <v>0</v>
      </c>
      <c r="W24" s="29">
        <f t="shared" si="11"/>
        <v>0</v>
      </c>
      <c r="X24" s="133">
        <f t="shared" si="12"/>
        <v>0</v>
      </c>
      <c r="AN24" s="97">
        <f>$E39</f>
        <v>11.069682726051195</v>
      </c>
      <c r="AO24" s="154">
        <f>$B39</f>
        <v>0</v>
      </c>
      <c r="AP24" s="154">
        <f t="shared" si="0"/>
        <v>0</v>
      </c>
      <c r="AR24" s="19">
        <v>10.01194107647434</v>
      </c>
      <c r="AS24" s="78"/>
      <c r="AT24" s="78"/>
      <c r="AU24" s="87"/>
      <c r="AV24" s="91"/>
    </row>
    <row r="25" spans="1:48" ht="12.4" customHeight="1" x14ac:dyDescent="0.2">
      <c r="A25" s="31">
        <f>'Raw Data'!A25</f>
        <v>2.7994999885559082</v>
      </c>
      <c r="B25" s="2">
        <f>'Raw Data'!E25</f>
        <v>0</v>
      </c>
      <c r="C25" s="2">
        <f t="shared" si="1"/>
        <v>1</v>
      </c>
      <c r="D25" s="88">
        <f t="shared" si="2"/>
        <v>0</v>
      </c>
      <c r="E25" s="77">
        <f>(2*Table!$AC$16*0.147)/A25</f>
        <v>39.017780886179004</v>
      </c>
      <c r="F25" s="77">
        <f t="shared" si="3"/>
        <v>78.035561772358008</v>
      </c>
      <c r="G25" s="31">
        <f>IF((('Raw Data'!C25)/('Raw Data'!C$136)*100)&lt;0,0,('Raw Data'!C25)/('Raw Data'!C$136)*100)</f>
        <v>0</v>
      </c>
      <c r="H25" s="31">
        <f t="shared" si="4"/>
        <v>0</v>
      </c>
      <c r="I25" s="42">
        <f t="shared" si="5"/>
        <v>3.7566489848164686E-2</v>
      </c>
      <c r="J25" s="77">
        <f>'Raw Data'!F25/I25</f>
        <v>0</v>
      </c>
      <c r="K25" s="15">
        <f t="shared" si="6"/>
        <v>5.8444655696935895E-4</v>
      </c>
      <c r="L25" s="31">
        <f>A25*Table!$AC$9/$AC$16</f>
        <v>0.52745183176959998</v>
      </c>
      <c r="M25" s="31">
        <f>A25*Table!$AD$9/$AC$16</f>
        <v>0.18084062803529141</v>
      </c>
      <c r="N25" s="31">
        <f>ABS(A25*Table!$AE$9/$AC$16)</f>
        <v>0.2283933427925548</v>
      </c>
      <c r="O25" s="31">
        <f>($L25*(Table!$AC$10/Table!$AC$9)/(Table!$AC$12-Table!$AC$14))</f>
        <v>1.1313853105311025</v>
      </c>
      <c r="P25" s="31">
        <f>$N25*(Table!$AE$10/Table!$AE$9)/(Table!$AC$12-Table!$AC$13)</f>
        <v>1.8751505976400227</v>
      </c>
      <c r="Q25" s="31">
        <f>'Raw Data'!C25</f>
        <v>0</v>
      </c>
      <c r="R25" s="31">
        <f>'Raw Data'!C25/'Raw Data'!I$30*100</f>
        <v>0</v>
      </c>
      <c r="S25" s="159">
        <f t="shared" si="7"/>
        <v>0</v>
      </c>
      <c r="T25" s="159">
        <f t="shared" si="8"/>
        <v>1</v>
      </c>
      <c r="U25" s="29">
        <f t="shared" si="9"/>
        <v>0</v>
      </c>
      <c r="V25" s="29">
        <f t="shared" si="10"/>
        <v>0</v>
      </c>
      <c r="W25" s="29">
        <f t="shared" si="11"/>
        <v>0</v>
      </c>
      <c r="X25" s="133">
        <f t="shared" si="12"/>
        <v>0</v>
      </c>
      <c r="AN25" s="97">
        <f>$E29</f>
        <v>27.190162196008291</v>
      </c>
      <c r="AO25" s="154">
        <f>$B29</f>
        <v>0</v>
      </c>
      <c r="AP25" s="154">
        <f t="shared" si="0"/>
        <v>0</v>
      </c>
      <c r="AR25" s="19">
        <v>23.954008145687514</v>
      </c>
      <c r="AS25" s="78"/>
      <c r="AT25" s="78"/>
      <c r="AU25" s="87"/>
      <c r="AV25" s="91"/>
    </row>
    <row r="26" spans="1:48" ht="12.4" customHeight="1" x14ac:dyDescent="0.2">
      <c r="A26" s="31">
        <f>'Raw Data'!A26</f>
        <v>3.0819201469421387</v>
      </c>
      <c r="B26" s="2">
        <f>'Raw Data'!E26</f>
        <v>0</v>
      </c>
      <c r="C26" s="2">
        <f t="shared" si="1"/>
        <v>1</v>
      </c>
      <c r="D26" s="88">
        <f t="shared" si="2"/>
        <v>0</v>
      </c>
      <c r="E26" s="77">
        <f>(2*Table!$AC$16*0.147)/A26</f>
        <v>35.442280116411396</v>
      </c>
      <c r="F26" s="77">
        <f t="shared" si="3"/>
        <v>70.884560232822793</v>
      </c>
      <c r="G26" s="31">
        <f>IF((('Raw Data'!C26)/('Raw Data'!C$136)*100)&lt;0,0,('Raw Data'!C26)/('Raw Data'!C$136)*100)</f>
        <v>0</v>
      </c>
      <c r="H26" s="31">
        <f t="shared" si="4"/>
        <v>0</v>
      </c>
      <c r="I26" s="42">
        <f t="shared" si="5"/>
        <v>4.1740911831078753E-2</v>
      </c>
      <c r="J26" s="77">
        <f>'Raw Data'!F26/I26</f>
        <v>0</v>
      </c>
      <c r="K26" s="15">
        <f t="shared" si="6"/>
        <v>6.4340690341062377E-4</v>
      </c>
      <c r="L26" s="31">
        <f>A26*Table!$AC$9/$AC$16</f>
        <v>0.58066241597335944</v>
      </c>
      <c r="M26" s="31">
        <f>A26*Table!$AD$9/$AC$16</f>
        <v>0.1990842569051518</v>
      </c>
      <c r="N26" s="31">
        <f>ABS(A26*Table!$AE$9/$AC$16)</f>
        <v>0.25143420162788815</v>
      </c>
      <c r="O26" s="31">
        <f>($L26*(Table!$AC$10/Table!$AC$9)/(Table!$AC$12-Table!$AC$14))</f>
        <v>1.2455221277849839</v>
      </c>
      <c r="P26" s="31">
        <f>$N26*(Table!$AE$10/Table!$AE$9)/(Table!$AC$12-Table!$AC$13)</f>
        <v>2.0643202104095901</v>
      </c>
      <c r="Q26" s="31">
        <f>'Raw Data'!C26</f>
        <v>0</v>
      </c>
      <c r="R26" s="31">
        <f>'Raw Data'!C26/'Raw Data'!I$30*100</f>
        <v>0</v>
      </c>
      <c r="S26" s="159">
        <f t="shared" si="7"/>
        <v>0</v>
      </c>
      <c r="T26" s="159">
        <f t="shared" si="8"/>
        <v>1</v>
      </c>
      <c r="U26" s="29">
        <f t="shared" si="9"/>
        <v>0</v>
      </c>
      <c r="V26" s="29">
        <f t="shared" si="10"/>
        <v>0</v>
      </c>
      <c r="W26" s="29">
        <f t="shared" si="11"/>
        <v>0</v>
      </c>
      <c r="X26" s="133">
        <f t="shared" si="12"/>
        <v>0</v>
      </c>
      <c r="AN26" s="97">
        <f>$E21</f>
        <v>55.187466381243389</v>
      </c>
      <c r="AO26" s="154">
        <f>$B22</f>
        <v>0</v>
      </c>
      <c r="AP26" s="154">
        <f t="shared" si="0"/>
        <v>0</v>
      </c>
      <c r="AR26" s="19">
        <v>51.76790385987443</v>
      </c>
      <c r="AS26" s="78"/>
      <c r="AT26" s="78"/>
      <c r="AU26" s="87"/>
      <c r="AV26" s="91"/>
    </row>
    <row r="27" spans="1:48" ht="12.4" customHeight="1" x14ac:dyDescent="0.2">
      <c r="A27" s="31">
        <f>'Raw Data'!A27</f>
        <v>3.3731334209442139</v>
      </c>
      <c r="B27" s="2">
        <f>'Raw Data'!E27</f>
        <v>0</v>
      </c>
      <c r="C27" s="2">
        <f t="shared" si="1"/>
        <v>1</v>
      </c>
      <c r="D27" s="88">
        <f t="shared" si="2"/>
        <v>0</v>
      </c>
      <c r="E27" s="77">
        <f>(2*Table!$AC$16*0.147)/A27</f>
        <v>32.382436006269536</v>
      </c>
      <c r="F27" s="77">
        <f t="shared" si="3"/>
        <v>64.764872012539072</v>
      </c>
      <c r="G27" s="31">
        <f>IF((('Raw Data'!C27)/('Raw Data'!C$136)*100)&lt;0,0,('Raw Data'!C27)/('Raw Data'!C$136)*100)</f>
        <v>0</v>
      </c>
      <c r="H27" s="31">
        <f t="shared" si="4"/>
        <v>0</v>
      </c>
      <c r="I27" s="42">
        <f t="shared" si="5"/>
        <v>3.9212137729355723E-2</v>
      </c>
      <c r="J27" s="77">
        <f>'Raw Data'!F27/I27</f>
        <v>0</v>
      </c>
      <c r="K27" s="15">
        <f t="shared" si="6"/>
        <v>7.0420297271944429E-4</v>
      </c>
      <c r="L27" s="31">
        <f>A27*Table!$AC$9/$AC$16</f>
        <v>0.63552970493064576</v>
      </c>
      <c r="M27" s="31">
        <f>A27*Table!$AD$9/$AC$16</f>
        <v>0.21789589883336427</v>
      </c>
      <c r="N27" s="31">
        <f>ABS(A27*Table!$AE$9/$AC$16)</f>
        <v>0.27519243466478382</v>
      </c>
      <c r="O27" s="31">
        <f>($L27*(Table!$AC$10/Table!$AC$9)/(Table!$AC$12-Table!$AC$14))</f>
        <v>1.3632125802888158</v>
      </c>
      <c r="P27" s="31">
        <f>$N27*(Table!$AE$10/Table!$AE$9)/(Table!$AC$12-Table!$AC$13)</f>
        <v>2.2593795949489635</v>
      </c>
      <c r="Q27" s="31">
        <f>'Raw Data'!C27</f>
        <v>0</v>
      </c>
      <c r="R27" s="31">
        <f>'Raw Data'!C27/'Raw Data'!I$30*100</f>
        <v>0</v>
      </c>
      <c r="S27" s="159">
        <f t="shared" si="7"/>
        <v>0</v>
      </c>
      <c r="T27" s="159">
        <f t="shared" si="8"/>
        <v>1</v>
      </c>
      <c r="U27" s="29">
        <f t="shared" si="9"/>
        <v>0</v>
      </c>
      <c r="V27" s="29">
        <f t="shared" si="10"/>
        <v>0</v>
      </c>
      <c r="W27" s="29">
        <f t="shared" si="11"/>
        <v>0</v>
      </c>
      <c r="X27" s="133">
        <f t="shared" si="12"/>
        <v>0</v>
      </c>
      <c r="AN27" s="97">
        <f>$E18</f>
        <v>73.429073190040185</v>
      </c>
      <c r="AO27" s="154">
        <f>$B18</f>
        <v>0</v>
      </c>
      <c r="AP27" s="154">
        <f t="shared" si="0"/>
        <v>0</v>
      </c>
      <c r="AR27" s="19">
        <v>72.33793188366559</v>
      </c>
      <c r="AS27" s="78"/>
      <c r="AT27" s="78"/>
      <c r="AU27" s="87"/>
      <c r="AV27" s="91"/>
    </row>
    <row r="28" spans="1:48" ht="12.4" customHeight="1" x14ac:dyDescent="0.2">
      <c r="A28" s="31">
        <f>'Raw Data'!A28</f>
        <v>3.67337965965271</v>
      </c>
      <c r="B28" s="2">
        <f>'Raw Data'!E28</f>
        <v>0</v>
      </c>
      <c r="C28" s="2">
        <f t="shared" si="1"/>
        <v>1</v>
      </c>
      <c r="D28" s="88">
        <f t="shared" si="2"/>
        <v>0</v>
      </c>
      <c r="E28" s="77">
        <f>(2*Table!$AC$16*0.147)/A28</f>
        <v>29.735635100310304</v>
      </c>
      <c r="F28" s="77">
        <f t="shared" si="3"/>
        <v>59.471270200620609</v>
      </c>
      <c r="G28" s="31">
        <f>IF((('Raw Data'!C28)/('Raw Data'!C$136)*100)&lt;0,0,('Raw Data'!C28)/('Raw Data'!C$136)*100)</f>
        <v>0</v>
      </c>
      <c r="H28" s="31">
        <f t="shared" si="4"/>
        <v>0</v>
      </c>
      <c r="I28" s="42">
        <f t="shared" si="5"/>
        <v>3.7032297259333546E-2</v>
      </c>
      <c r="J28" s="77">
        <f>'Raw Data'!F28/I28</f>
        <v>0</v>
      </c>
      <c r="K28" s="15">
        <f t="shared" si="6"/>
        <v>7.668848377573147E-4</v>
      </c>
      <c r="L28" s="31">
        <f>A28*Table!$AC$9/$AC$16</f>
        <v>0.69209888844059819</v>
      </c>
      <c r="M28" s="31">
        <f>A28*Table!$AD$9/$AC$16</f>
        <v>0.23729104746534796</v>
      </c>
      <c r="N28" s="31">
        <f>ABS(A28*Table!$AE$9/$AC$16)</f>
        <v>0.29968760966026509</v>
      </c>
      <c r="O28" s="31">
        <f>($L28*(Table!$AC$10/Table!$AC$9)/(Table!$AC$12-Table!$AC$14))</f>
        <v>1.4845536002586834</v>
      </c>
      <c r="P28" s="31">
        <f>$N28*(Table!$AE$10/Table!$AE$9)/(Table!$AC$12-Table!$AC$13)</f>
        <v>2.4604894060777096</v>
      </c>
      <c r="Q28" s="31">
        <f>'Raw Data'!C28</f>
        <v>0</v>
      </c>
      <c r="R28" s="31">
        <f>'Raw Data'!C28/'Raw Data'!I$30*100</f>
        <v>0</v>
      </c>
      <c r="S28" s="159">
        <f t="shared" si="7"/>
        <v>0</v>
      </c>
      <c r="T28" s="159">
        <f t="shared" si="8"/>
        <v>1</v>
      </c>
      <c r="U28" s="29">
        <f t="shared" si="9"/>
        <v>0</v>
      </c>
      <c r="V28" s="29">
        <f t="shared" si="10"/>
        <v>0</v>
      </c>
      <c r="W28" s="29">
        <f t="shared" si="11"/>
        <v>0</v>
      </c>
      <c r="X28" s="133">
        <f t="shared" si="12"/>
        <v>0</v>
      </c>
      <c r="AN28" s="83"/>
      <c r="AO28" s="154"/>
      <c r="AP28" s="154"/>
      <c r="AS28" s="78"/>
      <c r="AT28" s="78"/>
      <c r="AU28" s="91"/>
      <c r="AV28" s="91"/>
    </row>
    <row r="29" spans="1:48" ht="12.4" customHeight="1" x14ac:dyDescent="0.2">
      <c r="A29" s="31">
        <f>'Raw Data'!A29</f>
        <v>4.0172719955444336</v>
      </c>
      <c r="B29" s="2">
        <f>'Raw Data'!E29</f>
        <v>0</v>
      </c>
      <c r="C29" s="2">
        <f t="shared" si="1"/>
        <v>1</v>
      </c>
      <c r="D29" s="88">
        <f t="shared" si="2"/>
        <v>0</v>
      </c>
      <c r="E29" s="77">
        <f>(2*Table!$AC$16*0.147)/A29</f>
        <v>27.190162196008291</v>
      </c>
      <c r="F29" s="77">
        <f t="shared" si="3"/>
        <v>54.380324392016583</v>
      </c>
      <c r="G29" s="31">
        <f>IF((('Raw Data'!C29)/('Raw Data'!C$136)*100)&lt;0,0,('Raw Data'!C29)/('Raw Data'!C$136)*100)</f>
        <v>0</v>
      </c>
      <c r="H29" s="31">
        <f t="shared" si="4"/>
        <v>0</v>
      </c>
      <c r="I29" s="42">
        <f t="shared" si="5"/>
        <v>3.886542042384411E-2</v>
      </c>
      <c r="J29" s="77">
        <f>'Raw Data'!F29/I29</f>
        <v>0</v>
      </c>
      <c r="K29" s="15">
        <f t="shared" si="6"/>
        <v>8.386786196832596E-4</v>
      </c>
      <c r="L29" s="31">
        <f>A29*Table!$AC$9/$AC$16</f>
        <v>0.75689140254636977</v>
      </c>
      <c r="M29" s="31">
        <f>A29*Table!$AD$9/$AC$16</f>
        <v>0.25950562373018393</v>
      </c>
      <c r="N29" s="31">
        <f>ABS(A29*Table!$AE$9/$AC$16)</f>
        <v>0.32774359125559505</v>
      </c>
      <c r="O29" s="31">
        <f>($L29*(Table!$AC$10/Table!$AC$9)/(Table!$AC$12-Table!$AC$14))</f>
        <v>1.6235336819956454</v>
      </c>
      <c r="P29" s="31">
        <f>$N29*(Table!$AE$10/Table!$AE$9)/(Table!$AC$12-Table!$AC$13)</f>
        <v>2.6908340825582511</v>
      </c>
      <c r="Q29" s="31">
        <f>'Raw Data'!C29</f>
        <v>0</v>
      </c>
      <c r="R29" s="31">
        <f>'Raw Data'!C29/'Raw Data'!I$30*100</f>
        <v>0</v>
      </c>
      <c r="S29" s="159">
        <f t="shared" si="7"/>
        <v>0</v>
      </c>
      <c r="T29" s="159">
        <f t="shared" si="8"/>
        <v>1</v>
      </c>
      <c r="U29" s="29">
        <f t="shared" si="9"/>
        <v>0</v>
      </c>
      <c r="V29" s="29">
        <f t="shared" si="10"/>
        <v>0</v>
      </c>
      <c r="W29" s="29">
        <f t="shared" si="11"/>
        <v>0</v>
      </c>
      <c r="X29" s="133">
        <f t="shared" si="12"/>
        <v>0</v>
      </c>
      <c r="AS29" s="78"/>
      <c r="AT29" s="78"/>
    </row>
    <row r="30" spans="1:48" ht="12.4" customHeight="1" x14ac:dyDescent="0.2">
      <c r="A30" s="31">
        <f>'Raw Data'!A30</f>
        <v>4.3940186500549316</v>
      </c>
      <c r="B30" s="2">
        <f>'Raw Data'!E30</f>
        <v>0</v>
      </c>
      <c r="C30" s="2">
        <f t="shared" si="1"/>
        <v>1</v>
      </c>
      <c r="D30" s="88">
        <f t="shared" si="2"/>
        <v>0</v>
      </c>
      <c r="E30" s="77">
        <f>(2*Table!$AC$16*0.147)/A30</f>
        <v>24.858856059468366</v>
      </c>
      <c r="F30" s="77">
        <f t="shared" si="3"/>
        <v>49.717712118936731</v>
      </c>
      <c r="G30" s="31">
        <f>IF((('Raw Data'!C30)/('Raw Data'!C$136)*100)&lt;0,0,('Raw Data'!C30)/('Raw Data'!C$136)*100)</f>
        <v>0</v>
      </c>
      <c r="H30" s="31">
        <f t="shared" si="4"/>
        <v>0</v>
      </c>
      <c r="I30" s="42">
        <f t="shared" si="5"/>
        <v>3.8930658616764369E-2</v>
      </c>
      <c r="J30" s="77">
        <f>'Raw Data'!F30/I30</f>
        <v>0</v>
      </c>
      <c r="K30" s="15">
        <f t="shared" si="6"/>
        <v>9.1733133837534528E-4</v>
      </c>
      <c r="L30" s="31">
        <f>A30*Table!$AC$9/$AC$16</f>
        <v>0.8278739758083673</v>
      </c>
      <c r="M30" s="31">
        <f>A30*Table!$AD$9/$AC$16</f>
        <v>0.28384250599144023</v>
      </c>
      <c r="N30" s="31">
        <f>ABS(A30*Table!$AE$9/$AC$16)</f>
        <v>0.35847994709103492</v>
      </c>
      <c r="O30" s="31">
        <f>($L30*(Table!$AC$10/Table!$AC$9)/(Table!$AC$12-Table!$AC$14))</f>
        <v>1.7757914539004021</v>
      </c>
      <c r="P30" s="31">
        <f>$N30*(Table!$AE$10/Table!$AE$9)/(Table!$AC$12-Table!$AC$13)</f>
        <v>2.9431851156899409</v>
      </c>
      <c r="Q30" s="31">
        <f>'Raw Data'!C30</f>
        <v>0</v>
      </c>
      <c r="R30" s="31">
        <f>'Raw Data'!C30/'Raw Data'!I$30*100</f>
        <v>0</v>
      </c>
      <c r="S30" s="159">
        <f t="shared" si="7"/>
        <v>0</v>
      </c>
      <c r="T30" s="159">
        <f t="shared" si="8"/>
        <v>1</v>
      </c>
      <c r="U30" s="29">
        <f t="shared" si="9"/>
        <v>0</v>
      </c>
      <c r="V30" s="29">
        <f t="shared" si="10"/>
        <v>0</v>
      </c>
      <c r="W30" s="29">
        <f t="shared" si="11"/>
        <v>0</v>
      </c>
      <c r="X30" s="133">
        <f t="shared" si="12"/>
        <v>0</v>
      </c>
      <c r="AS30" s="78"/>
      <c r="AT30" s="78"/>
    </row>
    <row r="31" spans="1:48" ht="12.4" customHeight="1" x14ac:dyDescent="0.2">
      <c r="A31" s="31">
        <f>'Raw Data'!A31</f>
        <v>4.8040194511413574</v>
      </c>
      <c r="B31" s="2">
        <f>'Raw Data'!E31</f>
        <v>0</v>
      </c>
      <c r="C31" s="2">
        <f t="shared" si="1"/>
        <v>1</v>
      </c>
      <c r="D31" s="88">
        <f t="shared" si="2"/>
        <v>0</v>
      </c>
      <c r="E31" s="77">
        <f>(2*Table!$AC$16*0.147)/A31</f>
        <v>22.73726787646201</v>
      </c>
      <c r="F31" s="77">
        <f t="shared" si="3"/>
        <v>45.47453575292402</v>
      </c>
      <c r="G31" s="31">
        <f>IF((('Raw Data'!C31)/('Raw Data'!C$136)*100)&lt;0,0,('Raw Data'!C31)/('Raw Data'!C$136)*100)</f>
        <v>0</v>
      </c>
      <c r="H31" s="31">
        <f t="shared" si="4"/>
        <v>0</v>
      </c>
      <c r="I31" s="42">
        <f t="shared" si="5"/>
        <v>3.8742861246621185E-2</v>
      </c>
      <c r="J31" s="77">
        <f>'Raw Data'!F31/I31</f>
        <v>0</v>
      </c>
      <c r="K31" s="15">
        <f t="shared" si="6"/>
        <v>1.0029264651941342E-3</v>
      </c>
      <c r="L31" s="31">
        <f>A31*Table!$AC$9/$AC$16</f>
        <v>0.90512193953191489</v>
      </c>
      <c r="M31" s="31">
        <f>A31*Table!$AD$9/$AC$16</f>
        <v>0.31032752212522796</v>
      </c>
      <c r="N31" s="31">
        <f>ABS(A31*Table!$AE$9/$AC$16)</f>
        <v>0.3919292965786404</v>
      </c>
      <c r="O31" s="31">
        <f>($L31*(Table!$AC$10/Table!$AC$9)/(Table!$AC$12-Table!$AC$14))</f>
        <v>1.9414885017844594</v>
      </c>
      <c r="P31" s="31">
        <f>$N31*(Table!$AE$10/Table!$AE$9)/(Table!$AC$12-Table!$AC$13)</f>
        <v>3.2178103167376051</v>
      </c>
      <c r="Q31" s="31">
        <f>'Raw Data'!C31</f>
        <v>0</v>
      </c>
      <c r="R31" s="31">
        <f>'Raw Data'!C31/'Raw Data'!I$30*100</f>
        <v>0</v>
      </c>
      <c r="S31" s="159">
        <f t="shared" si="7"/>
        <v>0</v>
      </c>
      <c r="T31" s="159">
        <f t="shared" si="8"/>
        <v>1</v>
      </c>
      <c r="U31" s="29">
        <f t="shared" si="9"/>
        <v>0</v>
      </c>
      <c r="V31" s="29">
        <f t="shared" si="10"/>
        <v>0</v>
      </c>
      <c r="W31" s="29">
        <f t="shared" si="11"/>
        <v>0</v>
      </c>
      <c r="X31" s="133">
        <f t="shared" si="12"/>
        <v>0</v>
      </c>
      <c r="AS31" s="78"/>
      <c r="AT31" s="78"/>
    </row>
    <row r="32" spans="1:48" ht="12.4" customHeight="1" x14ac:dyDescent="0.2">
      <c r="A32" s="31">
        <f>'Raw Data'!A32</f>
        <v>5.2533493041992187</v>
      </c>
      <c r="B32" s="2">
        <f>'Raw Data'!E32</f>
        <v>0</v>
      </c>
      <c r="C32" s="2">
        <f t="shared" si="1"/>
        <v>1</v>
      </c>
      <c r="D32" s="88">
        <f t="shared" si="2"/>
        <v>0</v>
      </c>
      <c r="E32" s="77">
        <f>(2*Table!$AC$16*0.147)/A32</f>
        <v>20.792502234150465</v>
      </c>
      <c r="F32" s="77">
        <f t="shared" si="3"/>
        <v>41.58500446830093</v>
      </c>
      <c r="G32" s="31">
        <f>IF((('Raw Data'!C32)/('Raw Data'!C$136)*100)&lt;0,0,('Raw Data'!C32)/('Raw Data'!C$136)*100)</f>
        <v>0</v>
      </c>
      <c r="H32" s="31">
        <f t="shared" si="4"/>
        <v>0</v>
      </c>
      <c r="I32" s="42">
        <f t="shared" si="5"/>
        <v>3.8831521585007023E-2</v>
      </c>
      <c r="J32" s="77">
        <f>'Raw Data'!F32/I32</f>
        <v>0</v>
      </c>
      <c r="K32" s="15">
        <f t="shared" si="6"/>
        <v>1.0967322471683212E-3</v>
      </c>
      <c r="L32" s="31">
        <f>A32*Table!$AC$9/$AC$16</f>
        <v>0.98977986238705584</v>
      </c>
      <c r="M32" s="31">
        <f>A32*Table!$AD$9/$AC$16</f>
        <v>0.33935309567556199</v>
      </c>
      <c r="N32" s="31">
        <f>ABS(A32*Table!$AE$9/$AC$16)</f>
        <v>0.4285872524907281</v>
      </c>
      <c r="O32" s="31">
        <f>($L32*(Table!$AC$10/Table!$AC$9)/(Table!$AC$12-Table!$AC$14))</f>
        <v>2.1230799279001631</v>
      </c>
      <c r="P32" s="31">
        <f>$N32*(Table!$AE$10/Table!$AE$9)/(Table!$AC$12-Table!$AC$13)</f>
        <v>3.5187787560815109</v>
      </c>
      <c r="Q32" s="31">
        <f>'Raw Data'!C32</f>
        <v>0</v>
      </c>
      <c r="R32" s="31">
        <f>'Raw Data'!C32/'Raw Data'!I$30*100</f>
        <v>0</v>
      </c>
      <c r="S32" s="159">
        <f t="shared" si="7"/>
        <v>0</v>
      </c>
      <c r="T32" s="159">
        <f t="shared" si="8"/>
        <v>1</v>
      </c>
      <c r="U32" s="29">
        <f t="shared" si="9"/>
        <v>0</v>
      </c>
      <c r="V32" s="29">
        <f t="shared" si="10"/>
        <v>0</v>
      </c>
      <c r="W32" s="29">
        <f t="shared" si="11"/>
        <v>0</v>
      </c>
      <c r="X32" s="133">
        <f t="shared" si="12"/>
        <v>0</v>
      </c>
      <c r="AS32" s="78"/>
      <c r="AT32" s="78"/>
    </row>
    <row r="33" spans="1:46" ht="12.4" customHeight="1" x14ac:dyDescent="0.2">
      <c r="A33" s="31">
        <f>'Raw Data'!A33</f>
        <v>5.7564778327941895</v>
      </c>
      <c r="B33" s="2">
        <f>'Raw Data'!E33</f>
        <v>0</v>
      </c>
      <c r="C33" s="2">
        <f t="shared" si="1"/>
        <v>1</v>
      </c>
      <c r="D33" s="88">
        <f t="shared" si="2"/>
        <v>0</v>
      </c>
      <c r="E33" s="77">
        <f>(2*Table!$AC$16*0.147)/A33</f>
        <v>18.975192872638019</v>
      </c>
      <c r="F33" s="77">
        <f t="shared" si="3"/>
        <v>37.950385745276037</v>
      </c>
      <c r="G33" s="31">
        <f>IF((('Raw Data'!C33)/('Raw Data'!C$136)*100)&lt;0,0,('Raw Data'!C33)/('Raw Data'!C$136)*100)</f>
        <v>0</v>
      </c>
      <c r="H33" s="31">
        <f t="shared" si="4"/>
        <v>0</v>
      </c>
      <c r="I33" s="42">
        <f t="shared" si="5"/>
        <v>3.9720557860322137E-2</v>
      </c>
      <c r="J33" s="77">
        <f>'Raw Data'!F33/I33</f>
        <v>0</v>
      </c>
      <c r="K33" s="15">
        <f t="shared" si="6"/>
        <v>1.2017694814788931E-3</v>
      </c>
      <c r="L33" s="31">
        <f>A33*Table!$AC$9/$AC$16</f>
        <v>1.0845739560137009</v>
      </c>
      <c r="M33" s="31">
        <f>A33*Table!$AD$9/$AC$16</f>
        <v>0.37185392777612603</v>
      </c>
      <c r="N33" s="31">
        <f>ABS(A33*Table!$AE$9/$AC$16)</f>
        <v>0.4696342990954257</v>
      </c>
      <c r="O33" s="31">
        <f>($L33*(Table!$AC$10/Table!$AC$9)/(Table!$AC$12-Table!$AC$14))</f>
        <v>2.3264134620628507</v>
      </c>
      <c r="P33" s="31">
        <f>$N33*(Table!$AE$10/Table!$AE$9)/(Table!$AC$12-Table!$AC$13)</f>
        <v>3.8557824227867457</v>
      </c>
      <c r="Q33" s="31">
        <f>'Raw Data'!C33</f>
        <v>0</v>
      </c>
      <c r="R33" s="31">
        <f>'Raw Data'!C33/'Raw Data'!I$30*100</f>
        <v>0</v>
      </c>
      <c r="S33" s="159">
        <f t="shared" si="7"/>
        <v>0</v>
      </c>
      <c r="T33" s="159">
        <f t="shared" si="8"/>
        <v>1</v>
      </c>
      <c r="U33" s="29">
        <f t="shared" si="9"/>
        <v>0</v>
      </c>
      <c r="V33" s="29">
        <f t="shared" si="10"/>
        <v>0</v>
      </c>
      <c r="W33" s="29">
        <f t="shared" si="11"/>
        <v>0</v>
      </c>
      <c r="X33" s="133">
        <f t="shared" si="12"/>
        <v>0</v>
      </c>
      <c r="AS33" s="78"/>
      <c r="AT33" s="78"/>
    </row>
    <row r="34" spans="1:46" ht="12.4" customHeight="1" x14ac:dyDescent="0.2">
      <c r="A34" s="31">
        <f>'Raw Data'!A34</f>
        <v>6.2886233329772949</v>
      </c>
      <c r="B34" s="2">
        <f>'Raw Data'!E34</f>
        <v>0</v>
      </c>
      <c r="C34" s="2">
        <f t="shared" si="1"/>
        <v>1</v>
      </c>
      <c r="D34" s="88">
        <f t="shared" si="2"/>
        <v>0</v>
      </c>
      <c r="E34" s="77">
        <f>(2*Table!$AC$16*0.147)/A34</f>
        <v>17.369505432379093</v>
      </c>
      <c r="F34" s="77">
        <f t="shared" si="3"/>
        <v>34.739010864758185</v>
      </c>
      <c r="G34" s="31">
        <f>IF((('Raw Data'!C34)/('Raw Data'!C$136)*100)&lt;0,0,('Raw Data'!C34)/('Raw Data'!C$136)*100)</f>
        <v>0</v>
      </c>
      <c r="H34" s="31">
        <f t="shared" si="4"/>
        <v>0</v>
      </c>
      <c r="I34" s="42">
        <f t="shared" si="5"/>
        <v>3.8398746145942741E-2</v>
      </c>
      <c r="J34" s="77">
        <f>'Raw Data'!F34/I34</f>
        <v>0</v>
      </c>
      <c r="K34" s="15">
        <f t="shared" si="6"/>
        <v>1.3128645365459177E-3</v>
      </c>
      <c r="L34" s="31">
        <f>A34*Table!$AC$9/$AC$16</f>
        <v>1.1848351169306244</v>
      </c>
      <c r="M34" s="31">
        <f>A34*Table!$AD$9/$AC$16</f>
        <v>0.4062291829476426</v>
      </c>
      <c r="N34" s="31">
        <f>ABS(A34*Table!$AE$9/$AC$16)</f>
        <v>0.5130486552789133</v>
      </c>
      <c r="O34" s="31">
        <f>($L34*(Table!$AC$10/Table!$AC$9)/(Table!$AC$12-Table!$AC$14))</f>
        <v>2.541473867290057</v>
      </c>
      <c r="P34" s="31">
        <f>$N34*(Table!$AE$10/Table!$AE$9)/(Table!$AC$12-Table!$AC$13)</f>
        <v>4.212222128726709</v>
      </c>
      <c r="Q34" s="31">
        <f>'Raw Data'!C34</f>
        <v>0</v>
      </c>
      <c r="R34" s="31">
        <f>'Raw Data'!C34/'Raw Data'!I$30*100</f>
        <v>0</v>
      </c>
      <c r="S34" s="159">
        <f t="shared" si="7"/>
        <v>0</v>
      </c>
      <c r="T34" s="159">
        <f t="shared" si="8"/>
        <v>1</v>
      </c>
      <c r="U34" s="29">
        <f t="shared" si="9"/>
        <v>0</v>
      </c>
      <c r="V34" s="29">
        <f t="shared" si="10"/>
        <v>0</v>
      </c>
      <c r="W34" s="29">
        <f t="shared" si="11"/>
        <v>0</v>
      </c>
      <c r="X34" s="133">
        <f t="shared" si="12"/>
        <v>0</v>
      </c>
      <c r="AS34" s="78"/>
      <c r="AT34" s="78"/>
    </row>
    <row r="35" spans="1:46" ht="12.4" customHeight="1" x14ac:dyDescent="0.2">
      <c r="A35" s="31">
        <f>'Raw Data'!A35</f>
        <v>6.8796830177307129</v>
      </c>
      <c r="B35" s="2">
        <f>'Raw Data'!E35</f>
        <v>0</v>
      </c>
      <c r="C35" s="2">
        <f t="shared" si="1"/>
        <v>1</v>
      </c>
      <c r="D35" s="88">
        <f t="shared" si="2"/>
        <v>0</v>
      </c>
      <c r="E35" s="77">
        <f>(2*Table!$AC$16*0.147)/A35</f>
        <v>15.877225282446956</v>
      </c>
      <c r="F35" s="77">
        <f t="shared" si="3"/>
        <v>31.754450564893911</v>
      </c>
      <c r="G35" s="31">
        <f>IF((('Raw Data'!C35)/('Raw Data'!C$136)*100)&lt;0,0,('Raw Data'!C35)/('Raw Data'!C$136)*100)</f>
        <v>0</v>
      </c>
      <c r="H35" s="31">
        <f t="shared" si="4"/>
        <v>0</v>
      </c>
      <c r="I35" s="42">
        <f t="shared" si="5"/>
        <v>3.9012845769123228E-2</v>
      </c>
      <c r="J35" s="77">
        <f>'Raw Data'!F35/I35</f>
        <v>0</v>
      </c>
      <c r="K35" s="15">
        <f t="shared" si="6"/>
        <v>1.4362589995320463E-3</v>
      </c>
      <c r="L35" s="31">
        <f>A35*Table!$AC$9/$AC$16</f>
        <v>1.2961962580925388</v>
      </c>
      <c r="M35" s="31">
        <f>A35*Table!$AD$9/$AC$16</f>
        <v>0.44441014563172759</v>
      </c>
      <c r="N35" s="31">
        <f>ABS(A35*Table!$AE$9/$AC$16)</f>
        <v>0.56126944389923472</v>
      </c>
      <c r="O35" s="31">
        <f>($L35*(Table!$AC$10/Table!$AC$9)/(Table!$AC$12-Table!$AC$14))</f>
        <v>2.7803437539522498</v>
      </c>
      <c r="P35" s="31">
        <f>$N35*(Table!$AE$10/Table!$AE$9)/(Table!$AC$12-Table!$AC$13)</f>
        <v>4.6081235131300051</v>
      </c>
      <c r="Q35" s="31">
        <f>'Raw Data'!C35</f>
        <v>0</v>
      </c>
      <c r="R35" s="31">
        <f>'Raw Data'!C35/'Raw Data'!I$30*100</f>
        <v>0</v>
      </c>
      <c r="S35" s="159">
        <f t="shared" si="7"/>
        <v>0</v>
      </c>
      <c r="T35" s="159">
        <f t="shared" si="8"/>
        <v>1</v>
      </c>
      <c r="U35" s="29">
        <f t="shared" si="9"/>
        <v>0</v>
      </c>
      <c r="V35" s="29">
        <f t="shared" si="10"/>
        <v>0</v>
      </c>
      <c r="W35" s="29">
        <f t="shared" si="11"/>
        <v>0</v>
      </c>
      <c r="X35" s="133">
        <f t="shared" si="12"/>
        <v>0</v>
      </c>
      <c r="AS35" s="78"/>
      <c r="AT35" s="78"/>
    </row>
    <row r="36" spans="1:46" ht="12.4" customHeight="1" x14ac:dyDescent="0.2">
      <c r="A36" s="31">
        <f>'Raw Data'!A36</f>
        <v>7.5385303497314453</v>
      </c>
      <c r="B36" s="2">
        <f>'Raw Data'!E36</f>
        <v>0</v>
      </c>
      <c r="C36" s="2">
        <f t="shared" si="1"/>
        <v>1</v>
      </c>
      <c r="D36" s="88">
        <f t="shared" si="2"/>
        <v>0</v>
      </c>
      <c r="E36" s="77">
        <f>(2*Table!$AC$16*0.147)/A36</f>
        <v>14.48959838017052</v>
      </c>
      <c r="F36" s="77">
        <f t="shared" si="3"/>
        <v>28.97919676034104</v>
      </c>
      <c r="G36" s="31">
        <f>IF((('Raw Data'!C36)/('Raw Data'!C$136)*100)&lt;0,0,('Raw Data'!C36)/('Raw Data'!C$136)*100)</f>
        <v>0</v>
      </c>
      <c r="H36" s="31">
        <f t="shared" si="4"/>
        <v>0</v>
      </c>
      <c r="I36" s="42">
        <f t="shared" si="5"/>
        <v>3.9718259095673503E-2</v>
      </c>
      <c r="J36" s="77">
        <f>'Raw Data'!F36/I36</f>
        <v>0</v>
      </c>
      <c r="K36" s="15">
        <f t="shared" si="6"/>
        <v>1.5738053672156934E-3</v>
      </c>
      <c r="L36" s="31">
        <f>A36*Table!$AC$9/$AC$16</f>
        <v>1.4203292223864803</v>
      </c>
      <c r="M36" s="31">
        <f>A36*Table!$AD$9/$AC$16</f>
        <v>0.48697001910393611</v>
      </c>
      <c r="N36" s="31">
        <f>ABS(A36*Table!$AE$9/$AC$16)</f>
        <v>0.61502059416204469</v>
      </c>
      <c r="O36" s="31">
        <f>($L36*(Table!$AC$10/Table!$AC$9)/(Table!$AC$12-Table!$AC$14))</f>
        <v>3.0466092286282294</v>
      </c>
      <c r="P36" s="31">
        <f>$N36*(Table!$AE$10/Table!$AE$9)/(Table!$AC$12-Table!$AC$13)</f>
        <v>5.0494301655340275</v>
      </c>
      <c r="Q36" s="31">
        <f>'Raw Data'!C36</f>
        <v>0</v>
      </c>
      <c r="R36" s="31">
        <f>'Raw Data'!C36/'Raw Data'!I$30*100</f>
        <v>0</v>
      </c>
      <c r="S36" s="159">
        <f t="shared" si="7"/>
        <v>0</v>
      </c>
      <c r="T36" s="159">
        <f t="shared" si="8"/>
        <v>1</v>
      </c>
      <c r="U36" s="29">
        <f t="shared" si="9"/>
        <v>0</v>
      </c>
      <c r="V36" s="29">
        <f t="shared" si="10"/>
        <v>0</v>
      </c>
      <c r="W36" s="29">
        <f t="shared" si="11"/>
        <v>0</v>
      </c>
      <c r="X36" s="133">
        <f t="shared" si="12"/>
        <v>0</v>
      </c>
      <c r="AS36" s="78"/>
      <c r="AT36" s="78"/>
    </row>
    <row r="37" spans="1:46" ht="12.4" customHeight="1" x14ac:dyDescent="0.2">
      <c r="A37" s="31">
        <f>'Raw Data'!A37</f>
        <v>8.2331094741821289</v>
      </c>
      <c r="B37" s="2">
        <f>'Raw Data'!E37</f>
        <v>0</v>
      </c>
      <c r="C37" s="2">
        <f t="shared" si="1"/>
        <v>1</v>
      </c>
      <c r="D37" s="88">
        <f t="shared" si="2"/>
        <v>0</v>
      </c>
      <c r="E37" s="77">
        <f>(2*Table!$AC$16*0.147)/A37</f>
        <v>13.267196007397425</v>
      </c>
      <c r="F37" s="77">
        <f t="shared" si="3"/>
        <v>26.53439201479485</v>
      </c>
      <c r="G37" s="31">
        <f>IF((('Raw Data'!C37)/('Raw Data'!C$136)*100)&lt;0,0,('Raw Data'!C37)/('Raw Data'!C$136)*100)</f>
        <v>0</v>
      </c>
      <c r="H37" s="31">
        <f t="shared" si="4"/>
        <v>0</v>
      </c>
      <c r="I37" s="42">
        <f t="shared" si="5"/>
        <v>3.8277202567143176E-2</v>
      </c>
      <c r="J37" s="77">
        <f>'Raw Data'!F37/I37</f>
        <v>0</v>
      </c>
      <c r="K37" s="15">
        <f t="shared" si="6"/>
        <v>1.7188113966807607E-3</v>
      </c>
      <c r="L37" s="31">
        <f>A37*Table!$AC$9/$AC$16</f>
        <v>1.551194388665484</v>
      </c>
      <c r="M37" s="31">
        <f>A37*Table!$AD$9/$AC$16</f>
        <v>0.53183807611388023</v>
      </c>
      <c r="N37" s="31">
        <f>ABS(A37*Table!$AE$9/$AC$16)</f>
        <v>0.67168687339609068</v>
      </c>
      <c r="O37" s="31">
        <f>($L37*(Table!$AC$10/Table!$AC$9)/(Table!$AC$12-Table!$AC$14))</f>
        <v>3.3273152910027544</v>
      </c>
      <c r="P37" s="31">
        <f>$N37*(Table!$AE$10/Table!$AE$9)/(Table!$AC$12-Table!$AC$13)</f>
        <v>5.5146705533340761</v>
      </c>
      <c r="Q37" s="31">
        <f>'Raw Data'!C37</f>
        <v>0</v>
      </c>
      <c r="R37" s="31">
        <f>'Raw Data'!C37/'Raw Data'!I$30*100</f>
        <v>0</v>
      </c>
      <c r="S37" s="159">
        <f t="shared" si="7"/>
        <v>0</v>
      </c>
      <c r="T37" s="159">
        <f t="shared" si="8"/>
        <v>1</v>
      </c>
      <c r="U37" s="29">
        <f t="shared" si="9"/>
        <v>0</v>
      </c>
      <c r="V37" s="29">
        <f t="shared" si="10"/>
        <v>0</v>
      </c>
      <c r="W37" s="29">
        <f t="shared" si="11"/>
        <v>0</v>
      </c>
      <c r="X37" s="133">
        <f t="shared" si="12"/>
        <v>0</v>
      </c>
      <c r="AS37" s="78"/>
      <c r="AT37" s="78"/>
    </row>
    <row r="38" spans="1:46" ht="12.4" customHeight="1" x14ac:dyDescent="0.2">
      <c r="A38" s="31">
        <f>'Raw Data'!A38</f>
        <v>9.0138616561889648</v>
      </c>
      <c r="B38" s="2">
        <f>'Raw Data'!E38</f>
        <v>0</v>
      </c>
      <c r="C38" s="2">
        <f t="shared" si="1"/>
        <v>1</v>
      </c>
      <c r="D38" s="88">
        <f t="shared" si="2"/>
        <v>0</v>
      </c>
      <c r="E38" s="77">
        <f>(2*Table!$AC$16*0.147)/A38</f>
        <v>12.118033458982252</v>
      </c>
      <c r="F38" s="77">
        <f t="shared" si="3"/>
        <v>24.236066917964504</v>
      </c>
      <c r="G38" s="31">
        <f>IF((('Raw Data'!C38)/('Raw Data'!C$136)*100)&lt;0,0,('Raw Data'!C38)/('Raw Data'!C$136)*100)</f>
        <v>0</v>
      </c>
      <c r="H38" s="31">
        <f t="shared" si="4"/>
        <v>0</v>
      </c>
      <c r="I38" s="42">
        <f t="shared" si="5"/>
        <v>3.9346998093720664E-2</v>
      </c>
      <c r="J38" s="77">
        <f>'Raw Data'!F38/I38</f>
        <v>0</v>
      </c>
      <c r="K38" s="15">
        <f t="shared" si="6"/>
        <v>1.8818076197511496E-3</v>
      </c>
      <c r="L38" s="31">
        <f>A38*Table!$AC$9/$AC$16</f>
        <v>1.6982953603536621</v>
      </c>
      <c r="M38" s="31">
        <f>A38*Table!$AD$9/$AC$16</f>
        <v>0.58227269497839851</v>
      </c>
      <c r="N38" s="31">
        <f>ABS(A38*Table!$AE$9/$AC$16)</f>
        <v>0.73538346259775955</v>
      </c>
      <c r="O38" s="31">
        <f>($L38*(Table!$AC$10/Table!$AC$9)/(Table!$AC$12-Table!$AC$14))</f>
        <v>3.6428471908057967</v>
      </c>
      <c r="P38" s="31">
        <f>$N38*(Table!$AE$10/Table!$AE$9)/(Table!$AC$12-Table!$AC$13)</f>
        <v>6.0376310558108326</v>
      </c>
      <c r="Q38" s="31">
        <f>'Raw Data'!C38</f>
        <v>0</v>
      </c>
      <c r="R38" s="31">
        <f>'Raw Data'!C38/'Raw Data'!I$30*100</f>
        <v>0</v>
      </c>
      <c r="S38" s="159">
        <f t="shared" si="7"/>
        <v>0</v>
      </c>
      <c r="T38" s="159">
        <f t="shared" si="8"/>
        <v>1</v>
      </c>
      <c r="U38" s="29">
        <f t="shared" si="9"/>
        <v>0</v>
      </c>
      <c r="V38" s="29">
        <f t="shared" si="10"/>
        <v>0</v>
      </c>
      <c r="W38" s="29">
        <f t="shared" si="11"/>
        <v>0</v>
      </c>
      <c r="X38" s="133">
        <f t="shared" si="12"/>
        <v>0</v>
      </c>
      <c r="AS38" s="78"/>
      <c r="AT38" s="78"/>
    </row>
    <row r="39" spans="1:46" ht="12.4" customHeight="1" x14ac:dyDescent="0.2">
      <c r="A39" s="31">
        <f>'Raw Data'!A39</f>
        <v>9.8675165176391602</v>
      </c>
      <c r="B39" s="2">
        <f>'Raw Data'!E39</f>
        <v>0</v>
      </c>
      <c r="C39" s="2">
        <f t="shared" si="1"/>
        <v>1</v>
      </c>
      <c r="D39" s="88">
        <f t="shared" si="2"/>
        <v>0</v>
      </c>
      <c r="E39" s="77">
        <f>(2*Table!$AC$16*0.147)/A39</f>
        <v>11.069682726051195</v>
      </c>
      <c r="F39" s="77">
        <f t="shared" si="3"/>
        <v>22.139365452102389</v>
      </c>
      <c r="G39" s="31">
        <f>IF((('Raw Data'!C39)/('Raw Data'!C$136)*100)&lt;0,0,('Raw Data'!C39)/('Raw Data'!C$136)*100)</f>
        <v>0</v>
      </c>
      <c r="H39" s="31">
        <f t="shared" si="4"/>
        <v>0</v>
      </c>
      <c r="I39" s="42">
        <f t="shared" si="5"/>
        <v>3.9296973771865362E-2</v>
      </c>
      <c r="J39" s="77">
        <f>'Raw Data'!F39/I39</f>
        <v>0</v>
      </c>
      <c r="K39" s="15">
        <f t="shared" si="6"/>
        <v>2.0600236035533434E-3</v>
      </c>
      <c r="L39" s="31">
        <f>A39*Table!$AC$9/$AC$16</f>
        <v>1.8591318748067993</v>
      </c>
      <c r="M39" s="31">
        <f>A39*Table!$AD$9/$AC$16</f>
        <v>0.6374166427909026</v>
      </c>
      <c r="N39" s="31">
        <f>ABS(A39*Table!$AE$9/$AC$16)</f>
        <v>0.80502771628403946</v>
      </c>
      <c r="O39" s="31">
        <f>($L39*(Table!$AC$10/Table!$AC$9)/(Table!$AC$12-Table!$AC$14))</f>
        <v>3.9878418593024443</v>
      </c>
      <c r="P39" s="31">
        <f>$N39*(Table!$AE$10/Table!$AE$9)/(Table!$AC$12-Table!$AC$13)</f>
        <v>6.6094229579970385</v>
      </c>
      <c r="Q39" s="31">
        <f>'Raw Data'!C39</f>
        <v>0</v>
      </c>
      <c r="R39" s="31">
        <f>'Raw Data'!C39/'Raw Data'!I$30*100</f>
        <v>0</v>
      </c>
      <c r="S39" s="159">
        <f t="shared" si="7"/>
        <v>0</v>
      </c>
      <c r="T39" s="159">
        <f t="shared" si="8"/>
        <v>1</v>
      </c>
      <c r="U39" s="29">
        <f t="shared" si="9"/>
        <v>0</v>
      </c>
      <c r="V39" s="29">
        <f t="shared" si="10"/>
        <v>0</v>
      </c>
      <c r="W39" s="29">
        <f t="shared" si="11"/>
        <v>0</v>
      </c>
      <c r="X39" s="133">
        <f t="shared" si="12"/>
        <v>0</v>
      </c>
      <c r="AS39" s="78"/>
      <c r="AT39" s="78"/>
    </row>
    <row r="40" spans="1:46" ht="12.4" customHeight="1" x14ac:dyDescent="0.2">
      <c r="A40" s="31">
        <f>'Raw Data'!A40</f>
        <v>10.777927398681641</v>
      </c>
      <c r="B40" s="2">
        <f>'Raw Data'!E40</f>
        <v>0</v>
      </c>
      <c r="C40" s="2">
        <f t="shared" si="1"/>
        <v>1</v>
      </c>
      <c r="D40" s="88">
        <f t="shared" si="2"/>
        <v>0</v>
      </c>
      <c r="E40" s="77">
        <f>(2*Table!$AC$16*0.147)/A40</f>
        <v>10.134627290001612</v>
      </c>
      <c r="F40" s="77">
        <f t="shared" si="3"/>
        <v>20.269254580003224</v>
      </c>
      <c r="G40" s="31">
        <f>IF((('Raw Data'!C40)/('Raw Data'!C$136)*100)&lt;0,0,('Raw Data'!C40)/('Raw Data'!C$136)*100)</f>
        <v>0</v>
      </c>
      <c r="H40" s="31">
        <f t="shared" si="4"/>
        <v>0</v>
      </c>
      <c r="I40" s="42">
        <f t="shared" si="5"/>
        <v>3.8327391762456697E-2</v>
      </c>
      <c r="J40" s="77">
        <f>'Raw Data'!F40/I40</f>
        <v>0</v>
      </c>
      <c r="K40" s="15">
        <f t="shared" si="6"/>
        <v>2.2500884390696274E-3</v>
      </c>
      <c r="L40" s="31">
        <f>A40*Table!$AC$9/$AC$16</f>
        <v>2.030661751153231</v>
      </c>
      <c r="M40" s="31">
        <f>A40*Table!$AD$9/$AC$16</f>
        <v>0.6962268861096792</v>
      </c>
      <c r="N40" s="31">
        <f>ABS(A40*Table!$AE$9/$AC$16)</f>
        <v>0.87930233149604609</v>
      </c>
      <c r="O40" s="31">
        <f>($L40*(Table!$AC$10/Table!$AC$9)/(Table!$AC$12-Table!$AC$14))</f>
        <v>4.3557738119974934</v>
      </c>
      <c r="P40" s="31">
        <f>$N40*(Table!$AE$10/Table!$AE$9)/(Table!$AC$12-Table!$AC$13)</f>
        <v>7.2192309646637591</v>
      </c>
      <c r="Q40" s="31">
        <f>'Raw Data'!C40</f>
        <v>0</v>
      </c>
      <c r="R40" s="31">
        <f>'Raw Data'!C40/'Raw Data'!I$30*100</f>
        <v>0</v>
      </c>
      <c r="S40" s="159">
        <f t="shared" si="7"/>
        <v>0</v>
      </c>
      <c r="T40" s="159">
        <f t="shared" si="8"/>
        <v>1</v>
      </c>
      <c r="U40" s="29">
        <f t="shared" si="9"/>
        <v>0</v>
      </c>
      <c r="V40" s="29">
        <f t="shared" si="10"/>
        <v>0</v>
      </c>
      <c r="W40" s="29">
        <f t="shared" si="11"/>
        <v>0</v>
      </c>
      <c r="X40" s="133">
        <f t="shared" si="12"/>
        <v>0</v>
      </c>
      <c r="AS40" s="78"/>
      <c r="AT40" s="78"/>
    </row>
    <row r="41" spans="1:46" ht="12.4" customHeight="1" x14ac:dyDescent="0.2">
      <c r="A41" s="31">
        <f>'Raw Data'!A41</f>
        <v>11.872514724731445</v>
      </c>
      <c r="B41" s="2">
        <f>'Raw Data'!E41</f>
        <v>0</v>
      </c>
      <c r="C41" s="2">
        <f t="shared" si="1"/>
        <v>1</v>
      </c>
      <c r="D41" s="88">
        <f t="shared" si="2"/>
        <v>0</v>
      </c>
      <c r="E41" s="77">
        <f>(2*Table!$AC$16*0.147)/A41</f>
        <v>9.200264617638183</v>
      </c>
      <c r="F41" s="77">
        <f t="shared" si="3"/>
        <v>18.400529235276366</v>
      </c>
      <c r="G41" s="31">
        <f>IF((('Raw Data'!C41)/('Raw Data'!C$136)*100)&lt;0,0,('Raw Data'!C41)/('Raw Data'!C$136)*100)</f>
        <v>0</v>
      </c>
      <c r="H41" s="31">
        <f t="shared" si="4"/>
        <v>0</v>
      </c>
      <c r="I41" s="42">
        <f t="shared" si="5"/>
        <v>4.2007463068553408E-2</v>
      </c>
      <c r="J41" s="77">
        <f>'Raw Data'!F41/I41</f>
        <v>0</v>
      </c>
      <c r="K41" s="15">
        <f t="shared" si="6"/>
        <v>2.4786034584042419E-3</v>
      </c>
      <c r="L41" s="31">
        <f>A41*Table!$AC$9/$AC$16</f>
        <v>2.2368921824862826</v>
      </c>
      <c r="M41" s="31">
        <f>A41*Table!$AD$9/$AC$16</f>
        <v>0.76693446256672537</v>
      </c>
      <c r="N41" s="31">
        <f>ABS(A41*Table!$AE$9/$AC$16)</f>
        <v>0.96860272777996859</v>
      </c>
      <c r="O41" s="31">
        <f>($L41*(Table!$AC$10/Table!$AC$9)/(Table!$AC$12-Table!$AC$14))</f>
        <v>4.7981385295716059</v>
      </c>
      <c r="P41" s="31">
        <f>$N41*(Table!$AE$10/Table!$AE$9)/(Table!$AC$12-Table!$AC$13)</f>
        <v>7.9524033479471949</v>
      </c>
      <c r="Q41" s="31">
        <f>'Raw Data'!C41</f>
        <v>0</v>
      </c>
      <c r="R41" s="31">
        <f>'Raw Data'!C41/'Raw Data'!I$30*100</f>
        <v>0</v>
      </c>
      <c r="S41" s="159">
        <f t="shared" si="7"/>
        <v>0</v>
      </c>
      <c r="T41" s="159">
        <f t="shared" si="8"/>
        <v>1</v>
      </c>
      <c r="U41" s="29">
        <f t="shared" si="9"/>
        <v>0</v>
      </c>
      <c r="V41" s="29">
        <f t="shared" si="10"/>
        <v>0</v>
      </c>
      <c r="W41" s="29">
        <f t="shared" si="11"/>
        <v>0</v>
      </c>
      <c r="X41" s="133">
        <f t="shared" si="12"/>
        <v>0</v>
      </c>
      <c r="AS41" s="78"/>
      <c r="AT41" s="78"/>
    </row>
    <row r="42" spans="1:46" ht="12.4" customHeight="1" x14ac:dyDescent="0.2">
      <c r="A42" s="31">
        <f>'Raw Data'!A42</f>
        <v>12.863264083862305</v>
      </c>
      <c r="B42" s="2">
        <f>'Raw Data'!E42</f>
        <v>0</v>
      </c>
      <c r="C42" s="2">
        <f t="shared" si="1"/>
        <v>1</v>
      </c>
      <c r="D42" s="88">
        <f t="shared" si="2"/>
        <v>0</v>
      </c>
      <c r="E42" s="77">
        <f>(2*Table!$AC$16*0.147)/A42</f>
        <v>8.4916453889313086</v>
      </c>
      <c r="F42" s="77">
        <f t="shared" si="3"/>
        <v>16.983290777862617</v>
      </c>
      <c r="G42" s="31">
        <f>IF((('Raw Data'!C42)/('Raw Data'!C$136)*100)&lt;0,0,('Raw Data'!C42)/('Raw Data'!C$136)*100)</f>
        <v>0</v>
      </c>
      <c r="H42" s="31">
        <f t="shared" si="4"/>
        <v>0</v>
      </c>
      <c r="I42" s="42">
        <f t="shared" si="5"/>
        <v>3.4808468948231641E-2</v>
      </c>
      <c r="J42" s="77">
        <f>'Raw Data'!F42/I42</f>
        <v>0</v>
      </c>
      <c r="K42" s="15">
        <f t="shared" si="6"/>
        <v>2.6854404129070782E-3</v>
      </c>
      <c r="L42" s="31">
        <f>A42*Table!$AC$9/$AC$16</f>
        <v>2.4235585752115392</v>
      </c>
      <c r="M42" s="31">
        <f>A42*Table!$AD$9/$AC$16</f>
        <v>0.83093436864395631</v>
      </c>
      <c r="N42" s="31">
        <f>ABS(A42*Table!$AE$9/$AC$16)</f>
        <v>1.049431646846406</v>
      </c>
      <c r="O42" s="31">
        <f>($L42*(Table!$AC$10/Table!$AC$9)/(Table!$AC$12-Table!$AC$14))</f>
        <v>5.1985383423670948</v>
      </c>
      <c r="P42" s="31">
        <f>$N42*(Table!$AE$10/Table!$AE$9)/(Table!$AC$12-Table!$AC$13)</f>
        <v>8.6160233731232001</v>
      </c>
      <c r="Q42" s="31">
        <f>'Raw Data'!C42</f>
        <v>0</v>
      </c>
      <c r="R42" s="31">
        <f>'Raw Data'!C42/'Raw Data'!I$30*100</f>
        <v>0</v>
      </c>
      <c r="S42" s="159">
        <f t="shared" si="7"/>
        <v>0</v>
      </c>
      <c r="T42" s="159">
        <f t="shared" si="8"/>
        <v>1</v>
      </c>
      <c r="U42" s="29">
        <f t="shared" si="9"/>
        <v>0</v>
      </c>
      <c r="V42" s="29">
        <f t="shared" si="10"/>
        <v>0</v>
      </c>
      <c r="W42" s="29">
        <f t="shared" si="11"/>
        <v>0</v>
      </c>
      <c r="X42" s="133">
        <f t="shared" si="12"/>
        <v>0</v>
      </c>
      <c r="AS42" s="78"/>
      <c r="AT42" s="78"/>
    </row>
    <row r="43" spans="1:46" ht="12.4" customHeight="1" x14ac:dyDescent="0.2">
      <c r="A43" s="31">
        <f>'Raw Data'!A43</f>
        <v>14.165449142456055</v>
      </c>
      <c r="B43" s="2">
        <f>'Raw Data'!E43</f>
        <v>0</v>
      </c>
      <c r="C43" s="2">
        <f t="shared" si="1"/>
        <v>1</v>
      </c>
      <c r="D43" s="88">
        <f t="shared" si="2"/>
        <v>0</v>
      </c>
      <c r="E43" s="77">
        <f>(2*Table!$AC$16*0.147)/A43</f>
        <v>7.711035212922047</v>
      </c>
      <c r="F43" s="77">
        <f t="shared" si="3"/>
        <v>15.422070425844094</v>
      </c>
      <c r="G43" s="31">
        <f>IF((('Raw Data'!C43)/('Raw Data'!C$136)*100)&lt;0,0,('Raw Data'!C43)/('Raw Data'!C$136)*100)</f>
        <v>0</v>
      </c>
      <c r="H43" s="31">
        <f t="shared" si="4"/>
        <v>0</v>
      </c>
      <c r="I43" s="42">
        <f t="shared" si="5"/>
        <v>4.1879163375071693E-2</v>
      </c>
      <c r="J43" s="77">
        <f>'Raw Data'!F43/I43</f>
        <v>0</v>
      </c>
      <c r="K43" s="15">
        <f t="shared" si="6"/>
        <v>2.9572952359623352E-3</v>
      </c>
      <c r="L43" s="31">
        <f>A43*Table!$AC$9/$AC$16</f>
        <v>2.6689023499091689</v>
      </c>
      <c r="M43" s="31">
        <f>A43*Table!$AD$9/$AC$16</f>
        <v>0.91505223425457216</v>
      </c>
      <c r="N43" s="31">
        <f>ABS(A43*Table!$AE$9/$AC$16)</f>
        <v>1.1556686176206625</v>
      </c>
      <c r="O43" s="31">
        <f>($L43*(Table!$AC$10/Table!$AC$9)/(Table!$AC$12-Table!$AC$14))</f>
        <v>5.724801265356434</v>
      </c>
      <c r="P43" s="31">
        <f>$N43*(Table!$AE$10/Table!$AE$9)/(Table!$AC$12-Table!$AC$13)</f>
        <v>9.4882480921236638</v>
      </c>
      <c r="Q43" s="31">
        <f>'Raw Data'!C43</f>
        <v>0</v>
      </c>
      <c r="R43" s="31">
        <f>'Raw Data'!C43/'Raw Data'!I$30*100</f>
        <v>0</v>
      </c>
      <c r="S43" s="159">
        <f t="shared" si="7"/>
        <v>0</v>
      </c>
      <c r="T43" s="159">
        <f t="shared" si="8"/>
        <v>1</v>
      </c>
      <c r="U43" s="29">
        <f t="shared" si="9"/>
        <v>0</v>
      </c>
      <c r="V43" s="29">
        <f t="shared" si="10"/>
        <v>0</v>
      </c>
      <c r="W43" s="29">
        <f t="shared" si="11"/>
        <v>0</v>
      </c>
      <c r="X43" s="133">
        <f t="shared" si="12"/>
        <v>0</v>
      </c>
      <c r="AS43" s="78"/>
      <c r="AT43" s="78"/>
    </row>
    <row r="44" spans="1:46" ht="12.4" customHeight="1" x14ac:dyDescent="0.2">
      <c r="A44" s="31">
        <f>'Raw Data'!A44</f>
        <v>15.458123207092285</v>
      </c>
      <c r="B44" s="2">
        <f>'Raw Data'!E44</f>
        <v>0</v>
      </c>
      <c r="C44" s="2">
        <f t="shared" si="1"/>
        <v>1</v>
      </c>
      <c r="D44" s="88">
        <f t="shared" si="2"/>
        <v>0</v>
      </c>
      <c r="E44" s="77">
        <f>(2*Table!$AC$16*0.147)/A44</f>
        <v>7.0662056241225653</v>
      </c>
      <c r="F44" s="77">
        <f t="shared" si="3"/>
        <v>14.132411248245131</v>
      </c>
      <c r="G44" s="31">
        <f>IF((('Raw Data'!C44)/('Raw Data'!C$136)*100)&lt;0,0,('Raw Data'!C44)/('Raw Data'!C$136)*100)</f>
        <v>0</v>
      </c>
      <c r="H44" s="31">
        <f t="shared" si="4"/>
        <v>0</v>
      </c>
      <c r="I44" s="42">
        <f t="shared" si="5"/>
        <v>3.7926415261312796E-2</v>
      </c>
      <c r="J44" s="77">
        <f>'Raw Data'!F44/I44</f>
        <v>0</v>
      </c>
      <c r="K44" s="15">
        <f t="shared" si="6"/>
        <v>3.2271644659850672E-3</v>
      </c>
      <c r="L44" s="31">
        <f>A44*Table!$AC$9/$AC$16</f>
        <v>2.9124541648977966</v>
      </c>
      <c r="M44" s="31">
        <f>A44*Table!$AD$9/$AC$16</f>
        <v>0.99855571367924456</v>
      </c>
      <c r="N44" s="31">
        <f>ABS(A44*Table!$AE$9/$AC$16)</f>
        <v>1.2611296470796423</v>
      </c>
      <c r="O44" s="31">
        <f>($L44*(Table!$AC$10/Table!$AC$9)/(Table!$AC$12-Table!$AC$14))</f>
        <v>6.2472204309262054</v>
      </c>
      <c r="P44" s="31">
        <f>$N44*(Table!$AE$10/Table!$AE$9)/(Table!$AC$12-Table!$AC$13)</f>
        <v>10.354102192772102</v>
      </c>
      <c r="Q44" s="31">
        <f>'Raw Data'!C44</f>
        <v>0</v>
      </c>
      <c r="R44" s="31">
        <f>'Raw Data'!C44/'Raw Data'!I$30*100</f>
        <v>0</v>
      </c>
      <c r="S44" s="159">
        <f t="shared" si="7"/>
        <v>0</v>
      </c>
      <c r="T44" s="159">
        <f t="shared" si="8"/>
        <v>1</v>
      </c>
      <c r="U44" s="29">
        <f t="shared" si="9"/>
        <v>0</v>
      </c>
      <c r="V44" s="29">
        <f t="shared" si="10"/>
        <v>0</v>
      </c>
      <c r="W44" s="29">
        <f t="shared" si="11"/>
        <v>0</v>
      </c>
      <c r="X44" s="133">
        <f t="shared" si="12"/>
        <v>0</v>
      </c>
      <c r="AS44" s="78"/>
      <c r="AT44" s="78"/>
    </row>
    <row r="45" spans="1:46" ht="12.4" customHeight="1" x14ac:dyDescent="0.2">
      <c r="A45" s="31">
        <f>'Raw Data'!A45</f>
        <v>16.863029479980469</v>
      </c>
      <c r="B45" s="2">
        <f>'Raw Data'!E45</f>
        <v>0</v>
      </c>
      <c r="C45" s="2">
        <f t="shared" si="1"/>
        <v>1</v>
      </c>
      <c r="D45" s="88">
        <f t="shared" si="2"/>
        <v>0</v>
      </c>
      <c r="E45" s="77">
        <f>(2*Table!$AC$16*0.147)/A45</f>
        <v>6.4775002186891486</v>
      </c>
      <c r="F45" s="77">
        <f t="shared" si="3"/>
        <v>12.955000437378297</v>
      </c>
      <c r="G45" s="31">
        <f>IF((('Raw Data'!C45)/('Raw Data'!C$136)*100)&lt;0,0,('Raw Data'!C45)/('Raw Data'!C$136)*100)</f>
        <v>0</v>
      </c>
      <c r="H45" s="31">
        <f t="shared" si="4"/>
        <v>0</v>
      </c>
      <c r="I45" s="42">
        <f t="shared" si="5"/>
        <v>3.7778834780640258E-2</v>
      </c>
      <c r="J45" s="77">
        <f>'Raw Data'!F45/I45</f>
        <v>0</v>
      </c>
      <c r="K45" s="15">
        <f t="shared" si="6"/>
        <v>3.5204642114434357E-3</v>
      </c>
      <c r="L45" s="31">
        <f>A45*Table!$AC$9/$AC$16</f>
        <v>3.1771515716235315</v>
      </c>
      <c r="M45" s="31">
        <f>A45*Table!$AD$9/$AC$16</f>
        <v>1.0893091102709251</v>
      </c>
      <c r="N45" s="31">
        <f>ABS(A45*Table!$AE$9/$AC$16)</f>
        <v>1.3757469863498166</v>
      </c>
      <c r="O45" s="31">
        <f>($L45*(Table!$AC$10/Table!$AC$9)/(Table!$AC$12-Table!$AC$14))</f>
        <v>6.814996936129412</v>
      </c>
      <c r="P45" s="31">
        <f>$N45*(Table!$AE$10/Table!$AE$9)/(Table!$AC$12-Table!$AC$13)</f>
        <v>11.295131250819511</v>
      </c>
      <c r="Q45" s="31">
        <f>'Raw Data'!C45</f>
        <v>0</v>
      </c>
      <c r="R45" s="31">
        <f>'Raw Data'!C45/'Raw Data'!I$30*100</f>
        <v>0</v>
      </c>
      <c r="S45" s="159">
        <f t="shared" si="7"/>
        <v>0</v>
      </c>
      <c r="T45" s="159">
        <f t="shared" si="8"/>
        <v>1</v>
      </c>
      <c r="U45" s="29">
        <f t="shared" si="9"/>
        <v>0</v>
      </c>
      <c r="V45" s="29">
        <f t="shared" si="10"/>
        <v>0</v>
      </c>
      <c r="W45" s="29">
        <f t="shared" si="11"/>
        <v>0</v>
      </c>
      <c r="X45" s="133">
        <f t="shared" si="12"/>
        <v>0</v>
      </c>
      <c r="AS45" s="78"/>
      <c r="AT45" s="78"/>
    </row>
    <row r="46" spans="1:46" ht="12.4" customHeight="1" x14ac:dyDescent="0.2">
      <c r="A46" s="31">
        <f>'Raw Data'!A46</f>
        <v>18.45722770690918</v>
      </c>
      <c r="B46" s="2">
        <f>'Raw Data'!E46</f>
        <v>0</v>
      </c>
      <c r="C46" s="2">
        <f t="shared" si="1"/>
        <v>1</v>
      </c>
      <c r="D46" s="88">
        <f t="shared" si="2"/>
        <v>0</v>
      </c>
      <c r="E46" s="77">
        <f>(2*Table!$AC$16*0.147)/A46</f>
        <v>5.9180218654097425</v>
      </c>
      <c r="F46" s="77">
        <f t="shared" si="3"/>
        <v>11.836043730819485</v>
      </c>
      <c r="G46" s="31">
        <f>IF((('Raw Data'!C46)/('Raw Data'!C$136)*100)&lt;0,0,('Raw Data'!C46)/('Raw Data'!C$136)*100)</f>
        <v>0</v>
      </c>
      <c r="H46" s="31">
        <f t="shared" si="4"/>
        <v>0</v>
      </c>
      <c r="I46" s="42">
        <f t="shared" si="5"/>
        <v>3.9230870897905334E-2</v>
      </c>
      <c r="J46" s="77">
        <f>'Raw Data'!F46/I46</f>
        <v>0</v>
      </c>
      <c r="K46" s="15">
        <f t="shared" si="6"/>
        <v>3.8532820963028541E-3</v>
      </c>
      <c r="L46" s="31">
        <f>A46*Table!$AC$9/$AC$16</f>
        <v>3.4775133428093734</v>
      </c>
      <c r="M46" s="31">
        <f>A46*Table!$AD$9/$AC$16</f>
        <v>1.1922902889632139</v>
      </c>
      <c r="N46" s="31">
        <f>ABS(A46*Table!$AE$9/$AC$16)</f>
        <v>1.5058074484361306</v>
      </c>
      <c r="O46" s="31">
        <f>($L46*(Table!$AC$10/Table!$AC$9)/(Table!$AC$12-Table!$AC$14))</f>
        <v>7.4592735795996861</v>
      </c>
      <c r="P46" s="31">
        <f>$N46*(Table!$AE$10/Table!$AE$9)/(Table!$AC$12-Table!$AC$13)</f>
        <v>12.362951136585634</v>
      </c>
      <c r="Q46" s="31">
        <f>'Raw Data'!C46</f>
        <v>0</v>
      </c>
      <c r="R46" s="31">
        <f>'Raw Data'!C46/'Raw Data'!I$30*100</f>
        <v>0</v>
      </c>
      <c r="S46" s="159">
        <f t="shared" si="7"/>
        <v>0</v>
      </c>
      <c r="T46" s="159">
        <f t="shared" si="8"/>
        <v>1</v>
      </c>
      <c r="U46" s="29">
        <f t="shared" si="9"/>
        <v>0</v>
      </c>
      <c r="V46" s="29">
        <f t="shared" si="10"/>
        <v>0</v>
      </c>
      <c r="W46" s="29">
        <f t="shared" si="11"/>
        <v>0</v>
      </c>
      <c r="X46" s="133">
        <f t="shared" si="12"/>
        <v>0</v>
      </c>
      <c r="AS46" s="78"/>
      <c r="AT46" s="78"/>
    </row>
    <row r="47" spans="1:46" ht="12.4" customHeight="1" x14ac:dyDescent="0.2">
      <c r="A47" s="31">
        <f>'Raw Data'!A47</f>
        <v>20.289402008056641</v>
      </c>
      <c r="B47" s="2">
        <f>'Raw Data'!E47</f>
        <v>0</v>
      </c>
      <c r="C47" s="2">
        <f t="shared" si="1"/>
        <v>1</v>
      </c>
      <c r="D47" s="88">
        <f t="shared" si="2"/>
        <v>0</v>
      </c>
      <c r="E47" s="77">
        <f>(2*Table!$AC$16*0.147)/A47</f>
        <v>5.383612444613262</v>
      </c>
      <c r="F47" s="77">
        <f t="shared" si="3"/>
        <v>10.767224889226524</v>
      </c>
      <c r="G47" s="31">
        <f>IF((('Raw Data'!C47)/('Raw Data'!C$136)*100)&lt;0,0,('Raw Data'!C47)/('Raw Data'!C$136)*100)</f>
        <v>0</v>
      </c>
      <c r="H47" s="31">
        <f t="shared" si="4"/>
        <v>0</v>
      </c>
      <c r="I47" s="42">
        <f t="shared" si="5"/>
        <v>4.1102777063761531E-2</v>
      </c>
      <c r="J47" s="77">
        <f>'Raw Data'!F47/I47</f>
        <v>0</v>
      </c>
      <c r="K47" s="15">
        <f t="shared" si="6"/>
        <v>4.2357818164138515E-3</v>
      </c>
      <c r="L47" s="31">
        <f>A47*Table!$AC$9/$AC$16</f>
        <v>3.8227120194344497</v>
      </c>
      <c r="M47" s="31">
        <f>A47*Table!$AD$9/$AC$16</f>
        <v>1.3106441209489541</v>
      </c>
      <c r="N47" s="31">
        <f>ABS(A47*Table!$AE$9/$AC$16)</f>
        <v>1.6552828600911729</v>
      </c>
      <c r="O47" s="31">
        <f>($L47*(Table!$AC$10/Table!$AC$9)/(Table!$AC$12-Table!$AC$14))</f>
        <v>8.1997254814123774</v>
      </c>
      <c r="P47" s="31">
        <f>$N47*(Table!$AE$10/Table!$AE$9)/(Table!$AC$12-Table!$AC$13)</f>
        <v>13.590171265116361</v>
      </c>
      <c r="Q47" s="31">
        <f>'Raw Data'!C47</f>
        <v>0</v>
      </c>
      <c r="R47" s="31">
        <f>'Raw Data'!C47/'Raw Data'!I$30*100</f>
        <v>0</v>
      </c>
      <c r="S47" s="159">
        <f t="shared" si="7"/>
        <v>0</v>
      </c>
      <c r="T47" s="159">
        <f t="shared" si="8"/>
        <v>1</v>
      </c>
      <c r="U47" s="29">
        <f t="shared" si="9"/>
        <v>0</v>
      </c>
      <c r="V47" s="29">
        <f t="shared" si="10"/>
        <v>0</v>
      </c>
      <c r="W47" s="29">
        <f t="shared" si="11"/>
        <v>0</v>
      </c>
      <c r="X47" s="133">
        <f t="shared" si="12"/>
        <v>0</v>
      </c>
      <c r="AS47" s="78"/>
      <c r="AT47" s="78"/>
    </row>
    <row r="48" spans="1:46" ht="12.4" customHeight="1" x14ac:dyDescent="0.2">
      <c r="A48" s="31">
        <f>'Raw Data'!A48</f>
        <v>22.192638397216797</v>
      </c>
      <c r="B48" s="2">
        <f>'Raw Data'!E48</f>
        <v>0</v>
      </c>
      <c r="C48" s="2">
        <f t="shared" si="1"/>
        <v>1</v>
      </c>
      <c r="D48" s="88">
        <f t="shared" si="2"/>
        <v>0</v>
      </c>
      <c r="E48" s="77">
        <f>(2*Table!$AC$16*0.147)/A48</f>
        <v>4.9219148795770824</v>
      </c>
      <c r="F48" s="77">
        <f t="shared" si="3"/>
        <v>9.8438297591541648</v>
      </c>
      <c r="G48" s="31">
        <f>IF((('Raw Data'!C48)/('Raw Data'!C$136)*100)&lt;0,0,('Raw Data'!C48)/('Raw Data'!C$136)*100)</f>
        <v>0</v>
      </c>
      <c r="H48" s="31">
        <f t="shared" si="4"/>
        <v>0</v>
      </c>
      <c r="I48" s="42">
        <f t="shared" si="5"/>
        <v>3.8939689688575529E-2</v>
      </c>
      <c r="J48" s="77">
        <f>'Raw Data'!F48/I48</f>
        <v>0</v>
      </c>
      <c r="K48" s="15">
        <f t="shared" si="6"/>
        <v>4.633117040307614E-3</v>
      </c>
      <c r="L48" s="31">
        <f>A48*Table!$AC$9/$AC$16</f>
        <v>4.1812994542823834</v>
      </c>
      <c r="M48" s="31">
        <f>A48*Table!$AD$9/$AC$16</f>
        <v>1.4335883843253887</v>
      </c>
      <c r="N48" s="31">
        <f>ABS(A48*Table!$AE$9/$AC$16)</f>
        <v>1.810555774119277</v>
      </c>
      <c r="O48" s="31">
        <f>($L48*(Table!$AC$10/Table!$AC$9)/(Table!$AC$12-Table!$AC$14))</f>
        <v>8.9688962983320124</v>
      </c>
      <c r="P48" s="31">
        <f>$N48*(Table!$AE$10/Table!$AE$9)/(Table!$AC$12-Table!$AC$13)</f>
        <v>14.864989935297837</v>
      </c>
      <c r="Q48" s="31">
        <f>'Raw Data'!C48</f>
        <v>0</v>
      </c>
      <c r="R48" s="31">
        <f>'Raw Data'!C48/'Raw Data'!I$30*100</f>
        <v>0</v>
      </c>
      <c r="S48" s="159">
        <f t="shared" si="7"/>
        <v>0</v>
      </c>
      <c r="T48" s="159">
        <f t="shared" si="8"/>
        <v>1</v>
      </c>
      <c r="U48" s="29">
        <f t="shared" si="9"/>
        <v>0</v>
      </c>
      <c r="V48" s="29">
        <f t="shared" si="10"/>
        <v>0</v>
      </c>
      <c r="W48" s="29">
        <f t="shared" si="11"/>
        <v>0</v>
      </c>
      <c r="X48" s="133">
        <f t="shared" si="12"/>
        <v>0</v>
      </c>
      <c r="AS48" s="78"/>
      <c r="AT48" s="78"/>
    </row>
    <row r="49" spans="1:46" ht="12.4" customHeight="1" x14ac:dyDescent="0.2">
      <c r="A49" s="31">
        <f>'Raw Data'!A49</f>
        <v>24.259510040283203</v>
      </c>
      <c r="B49" s="2">
        <f>'Raw Data'!E49</f>
        <v>0</v>
      </c>
      <c r="C49" s="2">
        <f t="shared" si="1"/>
        <v>1</v>
      </c>
      <c r="D49" s="88">
        <f t="shared" si="2"/>
        <v>0</v>
      </c>
      <c r="E49" s="77">
        <f>(2*Table!$AC$16*0.147)/A49</f>
        <v>4.5025755657454285</v>
      </c>
      <c r="F49" s="77">
        <f t="shared" si="3"/>
        <v>9.005151131490857</v>
      </c>
      <c r="G49" s="31">
        <f>IF((('Raw Data'!C49)/('Raw Data'!C$136)*100)&lt;0,0,('Raw Data'!C49)/('Raw Data'!C$136)*100)</f>
        <v>0</v>
      </c>
      <c r="H49" s="31">
        <f t="shared" si="4"/>
        <v>0</v>
      </c>
      <c r="I49" s="42">
        <f t="shared" si="5"/>
        <v>3.8673088447518267E-2</v>
      </c>
      <c r="J49" s="77">
        <f>'Raw Data'!F49/I49</f>
        <v>0</v>
      </c>
      <c r="K49" s="15">
        <f t="shared" si="6"/>
        <v>5.064614100649051E-3</v>
      </c>
      <c r="L49" s="31">
        <f>A49*Table!$AC$9/$AC$16</f>
        <v>4.5707172926908681</v>
      </c>
      <c r="M49" s="31">
        <f>A49*Table!$AD$9/$AC$16</f>
        <v>1.5671030717797261</v>
      </c>
      <c r="N49" s="31">
        <f>ABS(A49*Table!$AE$9/$AC$16)</f>
        <v>1.9791786444935626</v>
      </c>
      <c r="O49" s="31">
        <f>($L49*(Table!$AC$10/Table!$AC$9)/(Table!$AC$12-Table!$AC$14))</f>
        <v>9.8041983970203113</v>
      </c>
      <c r="P49" s="31">
        <f>$N49*(Table!$AE$10/Table!$AE$9)/(Table!$AC$12-Table!$AC$13)</f>
        <v>16.249414158403631</v>
      </c>
      <c r="Q49" s="31">
        <f>'Raw Data'!C49</f>
        <v>0</v>
      </c>
      <c r="R49" s="31">
        <f>'Raw Data'!C49/'Raw Data'!I$30*100</f>
        <v>0</v>
      </c>
      <c r="S49" s="159">
        <f t="shared" si="7"/>
        <v>0</v>
      </c>
      <c r="T49" s="159">
        <f t="shared" si="8"/>
        <v>1</v>
      </c>
      <c r="U49" s="29">
        <f t="shared" si="9"/>
        <v>0</v>
      </c>
      <c r="V49" s="29">
        <f t="shared" si="10"/>
        <v>0</v>
      </c>
      <c r="W49" s="29">
        <f t="shared" si="11"/>
        <v>0</v>
      </c>
      <c r="X49" s="133">
        <f t="shared" si="12"/>
        <v>0</v>
      </c>
      <c r="AS49" s="78"/>
      <c r="AT49" s="78"/>
    </row>
    <row r="50" spans="1:46" ht="12.4" customHeight="1" x14ac:dyDescent="0.2">
      <c r="A50" s="31">
        <f>'Raw Data'!A50</f>
        <v>26.577785491943359</v>
      </c>
      <c r="B50" s="2">
        <f>'Raw Data'!E50</f>
        <v>0</v>
      </c>
      <c r="C50" s="2">
        <f t="shared" si="1"/>
        <v>1</v>
      </c>
      <c r="D50" s="88">
        <f t="shared" si="2"/>
        <v>0</v>
      </c>
      <c r="E50" s="77">
        <f>(2*Table!$AC$16*0.147)/A50</f>
        <v>4.1098336495132939</v>
      </c>
      <c r="F50" s="77">
        <f t="shared" si="3"/>
        <v>8.2196672990265878</v>
      </c>
      <c r="G50" s="31">
        <f>IF((('Raw Data'!C50)/('Raw Data'!C$136)*100)&lt;0,0,('Raw Data'!C50)/('Raw Data'!C$136)*100)</f>
        <v>0</v>
      </c>
      <c r="H50" s="31">
        <f t="shared" si="4"/>
        <v>0</v>
      </c>
      <c r="I50" s="42">
        <f t="shared" si="5"/>
        <v>3.9636766584970617E-2</v>
      </c>
      <c r="J50" s="77">
        <f>'Raw Data'!F50/I50</f>
        <v>0</v>
      </c>
      <c r="K50" s="15">
        <f t="shared" si="6"/>
        <v>5.5485962800982756E-3</v>
      </c>
      <c r="L50" s="31">
        <f>A50*Table!$AC$9/$AC$16</f>
        <v>5.0075019465659345</v>
      </c>
      <c r="M50" s="31">
        <f>A50*Table!$AD$9/$AC$16</f>
        <v>1.7168578102511776</v>
      </c>
      <c r="N50" s="31">
        <f>ABS(A50*Table!$AE$9/$AC$16)</f>
        <v>2.1683119476130632</v>
      </c>
      <c r="O50" s="31">
        <f>($L50*(Table!$AC$10/Table!$AC$9)/(Table!$AC$12-Table!$AC$14))</f>
        <v>10.741102416486347</v>
      </c>
      <c r="P50" s="31">
        <f>$N50*(Table!$AE$10/Table!$AE$9)/(Table!$AC$12-Table!$AC$13)</f>
        <v>17.802232739023502</v>
      </c>
      <c r="Q50" s="31">
        <f>'Raw Data'!C50</f>
        <v>0</v>
      </c>
      <c r="R50" s="31">
        <f>'Raw Data'!C50/'Raw Data'!I$30*100</f>
        <v>0</v>
      </c>
      <c r="S50" s="159">
        <f t="shared" si="7"/>
        <v>0</v>
      </c>
      <c r="T50" s="159">
        <f t="shared" si="8"/>
        <v>1</v>
      </c>
      <c r="U50" s="29">
        <f t="shared" si="9"/>
        <v>0</v>
      </c>
      <c r="V50" s="29">
        <f t="shared" si="10"/>
        <v>0</v>
      </c>
      <c r="W50" s="29">
        <f t="shared" si="11"/>
        <v>0</v>
      </c>
      <c r="X50" s="133">
        <f t="shared" si="12"/>
        <v>0</v>
      </c>
      <c r="AS50" s="78"/>
      <c r="AT50" s="78"/>
    </row>
    <row r="51" spans="1:46" ht="12.4" customHeight="1" x14ac:dyDescent="0.2">
      <c r="A51" s="31">
        <f>'Raw Data'!A51</f>
        <v>28.987348556518555</v>
      </c>
      <c r="B51" s="2">
        <f>'Raw Data'!E51</f>
        <v>0</v>
      </c>
      <c r="C51" s="2">
        <f t="shared" si="1"/>
        <v>1</v>
      </c>
      <c r="D51" s="88">
        <f t="shared" si="2"/>
        <v>0</v>
      </c>
      <c r="E51" s="77">
        <f>(2*Table!$AC$16*0.147)/A51</f>
        <v>3.7682051854919236</v>
      </c>
      <c r="F51" s="77">
        <f t="shared" si="3"/>
        <v>7.5364103709838473</v>
      </c>
      <c r="G51" s="31">
        <f>IF((('Raw Data'!C51)/('Raw Data'!C$136)*100)&lt;0,0,('Raw Data'!C51)/('Raw Data'!C$136)*100)</f>
        <v>0</v>
      </c>
      <c r="H51" s="31">
        <f t="shared" si="4"/>
        <v>0</v>
      </c>
      <c r="I51" s="42">
        <f t="shared" si="5"/>
        <v>3.7689700763808953E-2</v>
      </c>
      <c r="J51" s="77">
        <f>'Raw Data'!F51/I51</f>
        <v>0</v>
      </c>
      <c r="K51" s="15">
        <f t="shared" si="6"/>
        <v>6.0516364096386737E-3</v>
      </c>
      <c r="L51" s="31">
        <f>A51*Table!$AC$9/$AC$16</f>
        <v>5.4614860356425527</v>
      </c>
      <c r="M51" s="31">
        <f>A51*Table!$AD$9/$AC$16</f>
        <v>1.8725094979345895</v>
      </c>
      <c r="N51" s="31">
        <f>ABS(A51*Table!$AE$9/$AC$16)</f>
        <v>2.3648928246402074</v>
      </c>
      <c r="O51" s="31">
        <f>($L51*(Table!$AC$10/Table!$AC$9)/(Table!$AC$12-Table!$AC$14))</f>
        <v>11.714899261352539</v>
      </c>
      <c r="P51" s="31">
        <f>$N51*(Table!$AE$10/Table!$AE$9)/(Table!$AC$12-Table!$AC$13)</f>
        <v>19.416197246635523</v>
      </c>
      <c r="Q51" s="31">
        <f>'Raw Data'!C51</f>
        <v>0</v>
      </c>
      <c r="R51" s="31">
        <f>'Raw Data'!C51/'Raw Data'!I$30*100</f>
        <v>0</v>
      </c>
      <c r="S51" s="159">
        <f t="shared" si="7"/>
        <v>0</v>
      </c>
      <c r="T51" s="159">
        <f t="shared" si="8"/>
        <v>1</v>
      </c>
      <c r="U51" s="29">
        <f t="shared" si="9"/>
        <v>0</v>
      </c>
      <c r="V51" s="29">
        <f t="shared" si="10"/>
        <v>0</v>
      </c>
      <c r="W51" s="29">
        <f t="shared" si="11"/>
        <v>0</v>
      </c>
      <c r="X51" s="133">
        <f t="shared" si="12"/>
        <v>0</v>
      </c>
      <c r="AS51" s="78"/>
      <c r="AT51" s="78"/>
    </row>
    <row r="52" spans="1:46" ht="12.4" customHeight="1" x14ac:dyDescent="0.2">
      <c r="A52" s="31">
        <f>'Raw Data'!A52</f>
        <v>31.201828002929688</v>
      </c>
      <c r="B52" s="2">
        <f>'Raw Data'!E52</f>
        <v>0</v>
      </c>
      <c r="C52" s="2">
        <f t="shared" si="1"/>
        <v>1</v>
      </c>
      <c r="D52" s="88">
        <f t="shared" si="2"/>
        <v>0</v>
      </c>
      <c r="E52" s="77">
        <f>(2*Table!$AC$16*0.147)/A52</f>
        <v>3.5007653120220681</v>
      </c>
      <c r="F52" s="77">
        <f t="shared" si="3"/>
        <v>7.0015306240441362</v>
      </c>
      <c r="G52" s="31">
        <f>IF((('Raw Data'!C52)/('Raw Data'!C$136)*100)&lt;0,0,('Raw Data'!C52)/('Raw Data'!C$136)*100)</f>
        <v>0</v>
      </c>
      <c r="H52" s="31">
        <f t="shared" si="4"/>
        <v>0</v>
      </c>
      <c r="I52" s="42">
        <f t="shared" si="5"/>
        <v>3.1971545821923075E-2</v>
      </c>
      <c r="J52" s="77">
        <f>'Raw Data'!F52/I52</f>
        <v>0</v>
      </c>
      <c r="K52" s="15">
        <f t="shared" si="6"/>
        <v>6.5139492845181692E-3</v>
      </c>
      <c r="L52" s="31">
        <f>A52*Table!$AC$9/$AC$16</f>
        <v>5.878714556878661</v>
      </c>
      <c r="M52" s="31">
        <f>A52*Table!$AD$9/$AC$16</f>
        <v>2.0155592766441122</v>
      </c>
      <c r="N52" s="31">
        <f>ABS(A52*Table!$AE$9/$AC$16)</f>
        <v>2.5455580739271499</v>
      </c>
      <c r="O52" s="31">
        <f>($L52*(Table!$AC$10/Table!$AC$9)/(Table!$AC$12-Table!$AC$14))</f>
        <v>12.609855334360065</v>
      </c>
      <c r="P52" s="31">
        <f>$N52*(Table!$AE$10/Table!$AE$9)/(Table!$AC$12-Table!$AC$13)</f>
        <v>20.899491575756564</v>
      </c>
      <c r="Q52" s="31">
        <f>'Raw Data'!C52</f>
        <v>0</v>
      </c>
      <c r="R52" s="31">
        <f>'Raw Data'!C52/'Raw Data'!I$30*100</f>
        <v>0</v>
      </c>
      <c r="S52" s="159">
        <f t="shared" si="7"/>
        <v>0</v>
      </c>
      <c r="T52" s="159">
        <f t="shared" si="8"/>
        <v>1</v>
      </c>
      <c r="U52" s="29">
        <f t="shared" si="9"/>
        <v>0</v>
      </c>
      <c r="V52" s="29">
        <f t="shared" si="10"/>
        <v>0</v>
      </c>
      <c r="W52" s="29">
        <f t="shared" si="11"/>
        <v>0</v>
      </c>
      <c r="X52" s="133">
        <f t="shared" si="12"/>
        <v>0</v>
      </c>
      <c r="AS52" s="78"/>
      <c r="AT52" s="78"/>
    </row>
    <row r="53" spans="1:46" ht="12.4" customHeight="1" x14ac:dyDescent="0.2">
      <c r="A53" s="31">
        <f>'Raw Data'!A53</f>
        <v>33.779426574707031</v>
      </c>
      <c r="B53" s="2">
        <f>'Raw Data'!E53</f>
        <v>0</v>
      </c>
      <c r="C53" s="2">
        <f t="shared" si="1"/>
        <v>1</v>
      </c>
      <c r="D53" s="88">
        <f t="shared" si="2"/>
        <v>0</v>
      </c>
      <c r="E53" s="77">
        <f>(2*Table!$AC$16*0.147)/A53</f>
        <v>3.2336332561110801</v>
      </c>
      <c r="F53" s="77">
        <f t="shared" si="3"/>
        <v>6.4672665122221602</v>
      </c>
      <c r="G53" s="31">
        <f>IF((('Raw Data'!C53)/('Raw Data'!C$136)*100)&lt;0,0,('Raw Data'!C53)/('Raw Data'!C$136)*100)</f>
        <v>0</v>
      </c>
      <c r="H53" s="31">
        <f t="shared" si="4"/>
        <v>0</v>
      </c>
      <c r="I53" s="42">
        <f t="shared" si="5"/>
        <v>3.4472234381508704E-2</v>
      </c>
      <c r="J53" s="77">
        <f>'Raw Data'!F53/I53</f>
        <v>0</v>
      </c>
      <c r="K53" s="15">
        <f t="shared" si="6"/>
        <v>7.0520698834403723E-3</v>
      </c>
      <c r="L53" s="31">
        <f>A53*Table!$AC$9/$AC$16</f>
        <v>6.3643580981568935</v>
      </c>
      <c r="M53" s="31">
        <f>A53*Table!$AD$9/$AC$16</f>
        <v>2.1820656336537922</v>
      </c>
      <c r="N53" s="31">
        <f>ABS(A53*Table!$AE$9/$AC$16)</f>
        <v>2.755847895892543</v>
      </c>
      <c r="O53" s="31">
        <f>($L53*(Table!$AC$10/Table!$AC$9)/(Table!$AC$12-Table!$AC$14))</f>
        <v>13.651561772108311</v>
      </c>
      <c r="P53" s="31">
        <f>$N53*(Table!$AE$10/Table!$AE$9)/(Table!$AC$12-Table!$AC$13)</f>
        <v>22.626008997475715</v>
      </c>
      <c r="Q53" s="31">
        <f>'Raw Data'!C53</f>
        <v>0</v>
      </c>
      <c r="R53" s="31">
        <f>'Raw Data'!C53/'Raw Data'!I$30*100</f>
        <v>0</v>
      </c>
      <c r="S53" s="159">
        <f t="shared" si="7"/>
        <v>0</v>
      </c>
      <c r="T53" s="159">
        <f t="shared" si="8"/>
        <v>1</v>
      </c>
      <c r="U53" s="29">
        <f t="shared" si="9"/>
        <v>0</v>
      </c>
      <c r="V53" s="29">
        <f t="shared" si="10"/>
        <v>0</v>
      </c>
      <c r="W53" s="29">
        <f t="shared" si="11"/>
        <v>0</v>
      </c>
      <c r="X53" s="133">
        <f t="shared" si="12"/>
        <v>0</v>
      </c>
      <c r="Z53" s="2"/>
      <c r="AS53" s="78"/>
      <c r="AT53" s="78"/>
    </row>
    <row r="54" spans="1:46" ht="12.4" customHeight="1" x14ac:dyDescent="0.2">
      <c r="A54" s="31">
        <f>'Raw Data'!A54</f>
        <v>36.929866790771484</v>
      </c>
      <c r="B54" s="2">
        <f>'Raw Data'!E54</f>
        <v>0</v>
      </c>
      <c r="C54" s="2">
        <f t="shared" si="1"/>
        <v>1</v>
      </c>
      <c r="D54" s="88">
        <f t="shared" si="2"/>
        <v>0</v>
      </c>
      <c r="E54" s="77">
        <f>(2*Table!$AC$16*0.147)/A54</f>
        <v>2.9577760938913253</v>
      </c>
      <c r="F54" s="77">
        <f t="shared" si="3"/>
        <v>5.9155521877826507</v>
      </c>
      <c r="G54" s="31">
        <f>IF((('Raw Data'!C54)/('Raw Data'!C$136)*100)&lt;0,0,('Raw Data'!C54)/('Raw Data'!C$136)*100)</f>
        <v>0</v>
      </c>
      <c r="H54" s="31">
        <f t="shared" si="4"/>
        <v>0</v>
      </c>
      <c r="I54" s="42">
        <f t="shared" si="5"/>
        <v>3.8725468218305859E-2</v>
      </c>
      <c r="J54" s="77">
        <f>'Raw Data'!F54/I54</f>
        <v>0</v>
      </c>
      <c r="K54" s="15">
        <f t="shared" si="6"/>
        <v>7.7097815979406724E-3</v>
      </c>
      <c r="L54" s="31">
        <f>A54*Table!$AC$9/$AC$16</f>
        <v>6.9579303323546808</v>
      </c>
      <c r="M54" s="31">
        <f>A54*Table!$AD$9/$AC$16</f>
        <v>2.3855761139501763</v>
      </c>
      <c r="N54" s="31">
        <f>ABS(A54*Table!$AE$9/$AC$16)</f>
        <v>3.0128722127907284</v>
      </c>
      <c r="O54" s="31">
        <f>($L54*(Table!$AC$10/Table!$AC$9)/(Table!$AC$12-Table!$AC$14))</f>
        <v>14.924775487676278</v>
      </c>
      <c r="P54" s="31">
        <f>$N54*(Table!$AE$10/Table!$AE$9)/(Table!$AC$12-Table!$AC$13)</f>
        <v>24.736225063963282</v>
      </c>
      <c r="Q54" s="31">
        <f>'Raw Data'!C54</f>
        <v>0</v>
      </c>
      <c r="R54" s="31">
        <f>'Raw Data'!C54/'Raw Data'!I$30*100</f>
        <v>0</v>
      </c>
      <c r="S54" s="159">
        <f t="shared" si="7"/>
        <v>0</v>
      </c>
      <c r="T54" s="159">
        <f t="shared" si="8"/>
        <v>1</v>
      </c>
      <c r="U54" s="29">
        <f t="shared" si="9"/>
        <v>0</v>
      </c>
      <c r="V54" s="29">
        <f t="shared" si="10"/>
        <v>0</v>
      </c>
      <c r="W54" s="29">
        <f t="shared" si="11"/>
        <v>0</v>
      </c>
      <c r="X54" s="133">
        <f t="shared" si="12"/>
        <v>0</v>
      </c>
      <c r="Z54" s="2"/>
      <c r="AS54" s="78"/>
      <c r="AT54" s="78"/>
    </row>
    <row r="55" spans="1:46" ht="12.4" customHeight="1" x14ac:dyDescent="0.2">
      <c r="A55" s="31">
        <f>'Raw Data'!A55</f>
        <v>40.226627349853516</v>
      </c>
      <c r="B55" s="2">
        <f>'Raw Data'!E55</f>
        <v>0</v>
      </c>
      <c r="C55" s="2">
        <f t="shared" si="1"/>
        <v>1</v>
      </c>
      <c r="D55" s="88">
        <f t="shared" si="2"/>
        <v>0</v>
      </c>
      <c r="E55" s="77">
        <f>(2*Table!$AC$16*0.147)/A55</f>
        <v>2.7153724868444087</v>
      </c>
      <c r="F55" s="77">
        <f t="shared" si="3"/>
        <v>5.4307449736888174</v>
      </c>
      <c r="G55" s="31">
        <f>IF((('Raw Data'!C55)/('Raw Data'!C$136)*100)&lt;0,0,('Raw Data'!C55)/('Raw Data'!C$136)*100)</f>
        <v>0</v>
      </c>
      <c r="H55" s="31">
        <f t="shared" si="4"/>
        <v>0</v>
      </c>
      <c r="I55" s="42">
        <f t="shared" si="5"/>
        <v>3.7135881195557108E-2</v>
      </c>
      <c r="J55" s="77">
        <f>'Raw Data'!F55/I55</f>
        <v>0</v>
      </c>
      <c r="K55" s="15">
        <f t="shared" si="6"/>
        <v>8.3980403462115671E-3</v>
      </c>
      <c r="L55" s="31">
        <f>A55*Table!$AC$9/$AC$16</f>
        <v>7.5790706798817302</v>
      </c>
      <c r="M55" s="31">
        <f>A55*Table!$AD$9/$AC$16</f>
        <v>2.5985385188165933</v>
      </c>
      <c r="N55" s="31">
        <f>ABS(A55*Table!$AE$9/$AC$16)</f>
        <v>3.2818338729276881</v>
      </c>
      <c r="O55" s="31">
        <f>($L55*(Table!$AC$10/Table!$AC$9)/(Table!$AC$12-Table!$AC$14))</f>
        <v>16.257122865469178</v>
      </c>
      <c r="P55" s="31">
        <f>$N55*(Table!$AE$10/Table!$AE$9)/(Table!$AC$12-Table!$AC$13)</f>
        <v>26.944448874611552</v>
      </c>
      <c r="Q55" s="31">
        <f>'Raw Data'!C55</f>
        <v>0</v>
      </c>
      <c r="R55" s="31">
        <f>'Raw Data'!C55/'Raw Data'!I$30*100</f>
        <v>0</v>
      </c>
      <c r="S55" s="159">
        <f t="shared" si="7"/>
        <v>0</v>
      </c>
      <c r="T55" s="159">
        <f t="shared" si="8"/>
        <v>1</v>
      </c>
      <c r="U55" s="29">
        <f t="shared" si="9"/>
        <v>0</v>
      </c>
      <c r="V55" s="29">
        <f t="shared" si="10"/>
        <v>0</v>
      </c>
      <c r="W55" s="29">
        <f t="shared" si="11"/>
        <v>0</v>
      </c>
      <c r="X55" s="133">
        <f t="shared" si="12"/>
        <v>0</v>
      </c>
      <c r="Z55" s="2"/>
      <c r="AS55" s="78"/>
      <c r="AT55" s="78"/>
    </row>
    <row r="56" spans="1:46" ht="12.4" customHeight="1" x14ac:dyDescent="0.2">
      <c r="A56" s="31">
        <f>'Raw Data'!A56</f>
        <v>44.658226013183594</v>
      </c>
      <c r="B56" s="2">
        <f>'Raw Data'!E56</f>
        <v>3.7645884832742668E-4</v>
      </c>
      <c r="C56" s="2">
        <f t="shared" si="1"/>
        <v>0.99962354115167262</v>
      </c>
      <c r="D56" s="88">
        <f t="shared" si="2"/>
        <v>3.7645884832742668E-4</v>
      </c>
      <c r="E56" s="77">
        <f>(2*Table!$AC$16*0.147)/A56</f>
        <v>2.4459161703397956</v>
      </c>
      <c r="F56" s="77">
        <f t="shared" si="3"/>
        <v>4.8918323406795912</v>
      </c>
      <c r="G56" s="31">
        <f>IF((('Raw Data'!C56)/('Raw Data'!C$136)*100)&lt;0,0,('Raw Data'!C56)/('Raw Data'!C$136)*100)</f>
        <v>4.2518475158371413E-2</v>
      </c>
      <c r="H56" s="31">
        <f t="shared" si="4"/>
        <v>4.2518475158371413E-2</v>
      </c>
      <c r="I56" s="42">
        <f t="shared" si="5"/>
        <v>4.5387845013499961E-2</v>
      </c>
      <c r="J56" s="77">
        <f>'Raw Data'!F56/I56</f>
        <v>8.2942657492430932E-3</v>
      </c>
      <c r="K56" s="15">
        <f t="shared" si="6"/>
        <v>9.3232171960922899E-3</v>
      </c>
      <c r="L56" s="31">
        <f>A56*Table!$AC$9/$AC$16</f>
        <v>8.4140250796661409</v>
      </c>
      <c r="M56" s="31">
        <f>A56*Table!$AD$9/$AC$16</f>
        <v>2.8848085987426768</v>
      </c>
      <c r="N56" s="31">
        <f>ABS(A56*Table!$AE$9/$AC$16)</f>
        <v>3.6433797335351317</v>
      </c>
      <c r="O56" s="31">
        <f>($L56*(Table!$AC$10/Table!$AC$9)/(Table!$AC$12-Table!$AC$14))</f>
        <v>18.048101843985719</v>
      </c>
      <c r="P56" s="31">
        <f>$N56*(Table!$AE$10/Table!$AE$9)/(Table!$AC$12-Table!$AC$13)</f>
        <v>29.912805694048693</v>
      </c>
      <c r="Q56" s="31">
        <f>'Raw Data'!C56</f>
        <v>5.3528983145952058E-4</v>
      </c>
      <c r="R56" s="31">
        <f>'Raw Data'!C56/'Raw Data'!I$30*100</f>
        <v>5.090114912429642E-3</v>
      </c>
      <c r="S56" s="159">
        <f t="shared" si="7"/>
        <v>1.5731909388974851E-2</v>
      </c>
      <c r="T56" s="159">
        <f t="shared" si="8"/>
        <v>0.95653962166181739</v>
      </c>
      <c r="U56" s="29">
        <f t="shared" si="9"/>
        <v>1.1397933520527628E-4</v>
      </c>
      <c r="V56" s="29">
        <f t="shared" si="10"/>
        <v>8.5716783108114532E-5</v>
      </c>
      <c r="W56" s="29">
        <f t="shared" si="11"/>
        <v>1.1764530116472129E-2</v>
      </c>
      <c r="X56" s="133">
        <f t="shared" si="12"/>
        <v>1.1764530116472129E-2</v>
      </c>
      <c r="Z56" s="2"/>
      <c r="AS56" s="78"/>
      <c r="AT56" s="78"/>
    </row>
    <row r="57" spans="1:46" ht="12.4" customHeight="1" x14ac:dyDescent="0.2">
      <c r="A57" s="31">
        <f>'Raw Data'!A57</f>
        <v>48.857051849365234</v>
      </c>
      <c r="B57" s="2">
        <f>'Raw Data'!E57</f>
        <v>1.0339314749637401E-3</v>
      </c>
      <c r="C57" s="2">
        <f t="shared" si="1"/>
        <v>0.99896606852503622</v>
      </c>
      <c r="D57" s="88">
        <f t="shared" si="2"/>
        <v>6.5747262663631346E-4</v>
      </c>
      <c r="E57" s="77">
        <f>(2*Table!$AC$16*0.147)/A57</f>
        <v>2.2357115914630081</v>
      </c>
      <c r="F57" s="77">
        <f t="shared" si="3"/>
        <v>4.4714231829260163</v>
      </c>
      <c r="G57" s="31">
        <f>IF((('Raw Data'!C57)/('Raw Data'!C$136)*100)&lt;0,0,('Raw Data'!C57)/('Raw Data'!C$136)*100)</f>
        <v>0.1167755517741707</v>
      </c>
      <c r="H57" s="31">
        <f t="shared" si="4"/>
        <v>7.4257076615799292E-2</v>
      </c>
      <c r="I57" s="42">
        <f t="shared" si="5"/>
        <v>3.9025789741724992E-2</v>
      </c>
      <c r="J57" s="77">
        <f>'Raw Data'!F57/I57</f>
        <v>1.684713188349311E-2</v>
      </c>
      <c r="K57" s="15">
        <f t="shared" si="6"/>
        <v>1.0199798483215713E-2</v>
      </c>
      <c r="L57" s="31">
        <f>A57*Table!$AC$9/$AC$16</f>
        <v>9.205122914146914</v>
      </c>
      <c r="M57" s="31">
        <f>A57*Table!$AD$9/$AC$16</f>
        <v>3.1560421419932276</v>
      </c>
      <c r="N57" s="31">
        <f>ABS(A57*Table!$AE$9/$AC$16)</f>
        <v>3.9859351443047348</v>
      </c>
      <c r="O57" s="31">
        <f>($L57*(Table!$AC$10/Table!$AC$9)/(Table!$AC$12-Table!$AC$14))</f>
        <v>19.745008395853528</v>
      </c>
      <c r="P57" s="31">
        <f>$N57*(Table!$AE$10/Table!$AE$9)/(Table!$AC$12-Table!$AC$13)</f>
        <v>32.725247490186646</v>
      </c>
      <c r="Q57" s="31">
        <f>'Raw Data'!C57</f>
        <v>1.47015538997948E-3</v>
      </c>
      <c r="R57" s="31">
        <f>'Raw Data'!C57/'Raw Data'!I$30*100</f>
        <v>1.397982818713279E-2</v>
      </c>
      <c r="S57" s="159">
        <f t="shared" si="7"/>
        <v>2.7475246853482505E-2</v>
      </c>
      <c r="T57" s="159">
        <f t="shared" si="8"/>
        <v>0.89312314785978775</v>
      </c>
      <c r="U57" s="29">
        <f t="shared" si="9"/>
        <v>2.8613736723687351E-4</v>
      </c>
      <c r="V57" s="29">
        <f t="shared" si="10"/>
        <v>4.0648123852801596E-4</v>
      </c>
      <c r="W57" s="29">
        <f t="shared" si="11"/>
        <v>1.7166555940194828E-2</v>
      </c>
      <c r="X57" s="133">
        <f t="shared" si="12"/>
        <v>2.8931086056666958E-2</v>
      </c>
      <c r="Z57" s="2"/>
      <c r="AS57" s="78"/>
      <c r="AT57" s="78"/>
    </row>
    <row r="58" spans="1:46" ht="12.4" customHeight="1" x14ac:dyDescent="0.2">
      <c r="A58" s="31">
        <f>'Raw Data'!A58</f>
        <v>53.151744842529297</v>
      </c>
      <c r="B58" s="2">
        <f>'Raw Data'!E58</f>
        <v>1.8956789403903761E-3</v>
      </c>
      <c r="C58" s="2">
        <f t="shared" si="1"/>
        <v>0.99810432105960967</v>
      </c>
      <c r="D58" s="88">
        <f t="shared" si="2"/>
        <v>8.6174746542663598E-4</v>
      </c>
      <c r="E58" s="77">
        <f>(2*Table!$AC$16*0.147)/A58</f>
        <v>2.055064748447065</v>
      </c>
      <c r="F58" s="77">
        <f t="shared" si="3"/>
        <v>4.11012949689413</v>
      </c>
      <c r="G58" s="31">
        <f>IF((('Raw Data'!C58)/('Raw Data'!C$136)*100)&lt;0,0,('Raw Data'!C58)/('Raw Data'!C$136)*100)</f>
        <v>0.21410408679020512</v>
      </c>
      <c r="H58" s="31">
        <f t="shared" si="4"/>
        <v>9.7328535016034418E-2</v>
      </c>
      <c r="I58" s="42">
        <f t="shared" si="5"/>
        <v>3.6590268858287422E-2</v>
      </c>
      <c r="J58" s="77">
        <f>'Raw Data'!F58/I58</f>
        <v>2.3551274486780838E-2</v>
      </c>
      <c r="K58" s="15">
        <f t="shared" si="6"/>
        <v>1.1096393783575022E-2</v>
      </c>
      <c r="L58" s="31">
        <f>A58*Table!$AC$9/$AC$16</f>
        <v>10.014283012518963</v>
      </c>
      <c r="M58" s="31">
        <f>A58*Table!$AD$9/$AC$16</f>
        <v>3.4334684614350732</v>
      </c>
      <c r="N58" s="31">
        <f>ABS(A58*Table!$AE$9/$AC$16)</f>
        <v>4.3363117447641901</v>
      </c>
      <c r="O58" s="31">
        <f>($L58*(Table!$AC$10/Table!$AC$9)/(Table!$AC$12-Table!$AC$14))</f>
        <v>21.480658542511719</v>
      </c>
      <c r="P58" s="31">
        <f>$N58*(Table!$AE$10/Table!$AE$9)/(Table!$AC$12-Table!$AC$13)</f>
        <v>35.601902666372652</v>
      </c>
      <c r="Q58" s="31">
        <f>'Raw Data'!C58</f>
        <v>2.6954809669405208E-3</v>
      </c>
      <c r="R58" s="31">
        <f>'Raw Data'!C58/'Raw Data'!I$30*100</f>
        <v>2.5631549601053398E-2</v>
      </c>
      <c r="S58" s="159">
        <f t="shared" si="7"/>
        <v>3.6011726387898249E-2</v>
      </c>
      <c r="T58" s="159">
        <f t="shared" si="8"/>
        <v>0.82289295016686981</v>
      </c>
      <c r="U58" s="29">
        <f t="shared" si="9"/>
        <v>4.8223345587225855E-4</v>
      </c>
      <c r="V58" s="29">
        <f t="shared" si="10"/>
        <v>9.8256446306931857E-4</v>
      </c>
      <c r="W58" s="29">
        <f t="shared" si="11"/>
        <v>1.901100053512959E-2</v>
      </c>
      <c r="X58" s="133">
        <f t="shared" si="12"/>
        <v>4.7942086591796551E-2</v>
      </c>
      <c r="Z58" s="2"/>
      <c r="AS58" s="78"/>
      <c r="AT58" s="78"/>
    </row>
    <row r="59" spans="1:46" ht="12.4" customHeight="1" x14ac:dyDescent="0.2">
      <c r="A59" s="31">
        <f>'Raw Data'!A59</f>
        <v>58.673805236816406</v>
      </c>
      <c r="B59" s="2">
        <f>'Raw Data'!E59</f>
        <v>2.9395921558485758E-3</v>
      </c>
      <c r="C59" s="2">
        <f t="shared" si="1"/>
        <v>0.9970604078441514</v>
      </c>
      <c r="D59" s="88">
        <f t="shared" si="2"/>
        <v>1.0439132154581997E-3</v>
      </c>
      <c r="E59" s="77">
        <f>(2*Table!$AC$16*0.147)/A59</f>
        <v>1.8616531977679822</v>
      </c>
      <c r="F59" s="77">
        <f t="shared" si="3"/>
        <v>3.7233063955359644</v>
      </c>
      <c r="G59" s="31">
        <f>IF((('Raw Data'!C59)/('Raw Data'!C$136)*100)&lt;0,0,('Raw Data'!C59)/('Raw Data'!C$136)*100)</f>
        <v>0.33200700849374953</v>
      </c>
      <c r="H59" s="31">
        <f t="shared" si="4"/>
        <v>0.11790292170354441</v>
      </c>
      <c r="I59" s="42">
        <f t="shared" si="5"/>
        <v>4.2926728982288942E-2</v>
      </c>
      <c r="J59" s="77">
        <f>'Raw Data'!F59/I59</f>
        <v>2.4318489673156925E-2</v>
      </c>
      <c r="K59" s="15">
        <f t="shared" si="6"/>
        <v>1.2249224359753289E-2</v>
      </c>
      <c r="L59" s="31">
        <f>A59*Table!$AC$9/$AC$16</f>
        <v>11.05469054315501</v>
      </c>
      <c r="M59" s="31">
        <f>A59*Table!$AD$9/$AC$16</f>
        <v>3.7901796147960036</v>
      </c>
      <c r="N59" s="31">
        <f>ABS(A59*Table!$AE$9/$AC$16)</f>
        <v>4.7868214206739168</v>
      </c>
      <c r="O59" s="31">
        <f>($L59*(Table!$AC$10/Table!$AC$9)/(Table!$AC$12-Table!$AC$14))</f>
        <v>23.712334927402427</v>
      </c>
      <c r="P59" s="31">
        <f>$N59*(Table!$AE$10/Table!$AE$9)/(Table!$AC$12-Table!$AC$13)</f>
        <v>39.300668478439377</v>
      </c>
      <c r="Q59" s="31">
        <f>'Raw Data'!C59</f>
        <v>4.1798294731415775E-3</v>
      </c>
      <c r="R59" s="31">
        <f>'Raw Data'!C59/'Raw Data'!I$30*100</f>
        <v>3.9746341294472708E-2</v>
      </c>
      <c r="S59" s="159">
        <f t="shared" si="7"/>
        <v>4.3624285067296452E-2</v>
      </c>
      <c r="T59" s="159">
        <f t="shared" si="8"/>
        <v>0.75307697414290253</v>
      </c>
      <c r="U59" s="29">
        <f t="shared" si="9"/>
        <v>6.7741202627050396E-4</v>
      </c>
      <c r="V59" s="29">
        <f t="shared" si="10"/>
        <v>1.7456016905661861E-3</v>
      </c>
      <c r="W59" s="29">
        <f t="shared" si="11"/>
        <v>1.8898872581218442E-2</v>
      </c>
      <c r="X59" s="133">
        <f t="shared" si="12"/>
        <v>6.6840959173014997E-2</v>
      </c>
      <c r="Z59" s="2"/>
      <c r="AS59" s="78"/>
      <c r="AT59" s="78"/>
    </row>
    <row r="60" spans="1:46" ht="12.4" customHeight="1" x14ac:dyDescent="0.2">
      <c r="A60" s="31">
        <f>'Raw Data'!A60</f>
        <v>64.220542907714844</v>
      </c>
      <c r="B60" s="2">
        <f>'Raw Data'!E60</f>
        <v>4.0252412956009644E-3</v>
      </c>
      <c r="C60" s="2">
        <f t="shared" si="1"/>
        <v>0.995974758704399</v>
      </c>
      <c r="D60" s="88">
        <f t="shared" si="2"/>
        <v>1.0856491397523886E-3</v>
      </c>
      <c r="E60" s="77">
        <f>(2*Table!$AC$16*0.147)/A60</f>
        <v>1.7008619391664028</v>
      </c>
      <c r="F60" s="77">
        <f t="shared" si="3"/>
        <v>3.4017238783328057</v>
      </c>
      <c r="G60" s="31">
        <f>IF((('Raw Data'!C60)/('Raw Data'!C$136)*100)&lt;0,0,('Raw Data'!C60)/('Raw Data'!C$136)*100)</f>
        <v>0.45462371994668699</v>
      </c>
      <c r="H60" s="31">
        <f t="shared" si="4"/>
        <v>0.12261671145293745</v>
      </c>
      <c r="I60" s="42">
        <f t="shared" si="5"/>
        <v>3.9229717777950923E-2</v>
      </c>
      <c r="J60" s="77">
        <f>'Raw Data'!F60/I60</f>
        <v>2.7674151160031493E-2</v>
      </c>
      <c r="K60" s="15">
        <f t="shared" si="6"/>
        <v>1.3407206766404795E-2</v>
      </c>
      <c r="L60" s="31">
        <f>A60*Table!$AC$9/$AC$16</f>
        <v>12.09974750219075</v>
      </c>
      <c r="M60" s="31">
        <f>A60*Table!$AD$9/$AC$16</f>
        <v>4.1484848578939717</v>
      </c>
      <c r="N60" s="31">
        <f>ABS(A60*Table!$AE$9/$AC$16)</f>
        <v>5.2393443581372487</v>
      </c>
      <c r="O60" s="31">
        <f>($L60*(Table!$AC$10/Table!$AC$9)/(Table!$AC$12-Table!$AC$14))</f>
        <v>25.95398434618351</v>
      </c>
      <c r="P60" s="31">
        <f>$N60*(Table!$AE$10/Table!$AE$9)/(Table!$AC$12-Table!$AC$13)</f>
        <v>43.015963531504497</v>
      </c>
      <c r="Q60" s="31">
        <f>'Raw Data'!C60</f>
        <v>5.7235226221382593E-3</v>
      </c>
      <c r="R60" s="31">
        <f>'Raw Data'!C60/'Raw Data'!I$30*100</f>
        <v>5.4425446063750743E-2</v>
      </c>
      <c r="S60" s="159">
        <f t="shared" si="7"/>
        <v>4.5368395432024089E-2</v>
      </c>
      <c r="T60" s="159">
        <f t="shared" si="8"/>
        <v>0.69247029679553562</v>
      </c>
      <c r="U60" s="29">
        <f t="shared" si="9"/>
        <v>8.4747720276921843E-4</v>
      </c>
      <c r="V60" s="29">
        <f t="shared" si="10"/>
        <v>2.549396498889603E-3</v>
      </c>
      <c r="W60" s="29">
        <f t="shared" si="11"/>
        <v>1.640595660176259E-2</v>
      </c>
      <c r="X60" s="133">
        <f t="shared" si="12"/>
        <v>8.324691577477758E-2</v>
      </c>
      <c r="Z60" s="2"/>
      <c r="AS60" s="78"/>
      <c r="AT60" s="78"/>
    </row>
    <row r="61" spans="1:46" ht="12.4" customHeight="1" x14ac:dyDescent="0.2">
      <c r="A61" s="31">
        <f>'Raw Data'!A61</f>
        <v>69.97271728515625</v>
      </c>
      <c r="B61" s="2">
        <f>'Raw Data'!E61</f>
        <v>6.1256899030386006E-3</v>
      </c>
      <c r="C61" s="2">
        <f t="shared" si="1"/>
        <v>0.99387431009696137</v>
      </c>
      <c r="D61" s="88">
        <f t="shared" si="2"/>
        <v>2.1004486074376362E-3</v>
      </c>
      <c r="E61" s="77">
        <f>(2*Table!$AC$16*0.147)/A61</f>
        <v>1.5610409511352041</v>
      </c>
      <c r="F61" s="77">
        <f t="shared" si="3"/>
        <v>3.1220819022704083</v>
      </c>
      <c r="G61" s="31">
        <f>IF((('Raw Data'!C61)/('Raw Data'!C$136)*100)&lt;0,0,('Raw Data'!C61)/('Raw Data'!C$136)*100)</f>
        <v>0.69185515263464192</v>
      </c>
      <c r="H61" s="31">
        <f t="shared" si="4"/>
        <v>0.23723143268795494</v>
      </c>
      <c r="I61" s="42">
        <f t="shared" si="5"/>
        <v>3.7254766726844746E-2</v>
      </c>
      <c r="J61" s="77">
        <f>'Raw Data'!F61/I61</f>
        <v>5.6380667280466729E-2</v>
      </c>
      <c r="K61" s="15">
        <f t="shared" si="6"/>
        <v>1.4608077823281338E-2</v>
      </c>
      <c r="L61" s="31">
        <f>A61*Table!$AC$9/$AC$16</f>
        <v>13.183510647196041</v>
      </c>
      <c r="M61" s="31">
        <f>A61*Table!$AD$9/$AC$16</f>
        <v>4.5200607933243573</v>
      </c>
      <c r="N61" s="31">
        <f>ABS(A61*Table!$AE$9/$AC$16)</f>
        <v>5.7086275657671992</v>
      </c>
      <c r="O61" s="31">
        <f>($L61*(Table!$AC$10/Table!$AC$9)/(Table!$AC$12-Table!$AC$14))</f>
        <v>28.278658616894127</v>
      </c>
      <c r="P61" s="31">
        <f>$N61*(Table!$AE$10/Table!$AE$9)/(Table!$AC$12-Table!$AC$13)</f>
        <v>46.868863429944156</v>
      </c>
      <c r="Q61" s="31">
        <f>'Raw Data'!C61</f>
        <v>8.7101672077551442E-3</v>
      </c>
      <c r="R61" s="31">
        <f>'Raw Data'!C61/'Raw Data'!I$30*100</f>
        <v>8.2825694396368985E-2</v>
      </c>
      <c r="S61" s="159">
        <f t="shared" si="7"/>
        <v>8.7776040635567917E-2</v>
      </c>
      <c r="T61" s="159">
        <f t="shared" si="8"/>
        <v>0.5936983737993371</v>
      </c>
      <c r="U61" s="29">
        <f t="shared" si="9"/>
        <v>1.183685550738778E-3</v>
      </c>
      <c r="V61" s="29">
        <f t="shared" si="10"/>
        <v>4.485548502855507E-3</v>
      </c>
      <c r="W61" s="29">
        <f t="shared" si="11"/>
        <v>2.6737117972342864E-2</v>
      </c>
      <c r="X61" s="133">
        <f t="shared" si="12"/>
        <v>0.10998403374712044</v>
      </c>
      <c r="Z61" s="2"/>
      <c r="AS61" s="78"/>
      <c r="AT61" s="78"/>
    </row>
    <row r="62" spans="1:46" ht="12.4" customHeight="1" x14ac:dyDescent="0.2">
      <c r="A62" s="31">
        <f>'Raw Data'!A62</f>
        <v>76.765625</v>
      </c>
      <c r="B62" s="2">
        <f>'Raw Data'!E62</f>
        <v>7.8468567075026703E-3</v>
      </c>
      <c r="C62" s="2">
        <f t="shared" si="1"/>
        <v>0.99215314329249737</v>
      </c>
      <c r="D62" s="88">
        <f t="shared" si="2"/>
        <v>1.7211668044640697E-3</v>
      </c>
      <c r="E62" s="77">
        <f>(2*Table!$AC$16*0.147)/A62</f>
        <v>1.4229061138280976</v>
      </c>
      <c r="F62" s="77">
        <f t="shared" si="3"/>
        <v>2.8458122276561952</v>
      </c>
      <c r="G62" s="31">
        <f>IF((('Raw Data'!C62)/('Raw Data'!C$136)*100)&lt;0,0,('Raw Data'!C62)/('Raw Data'!C$136)*100)</f>
        <v>0.88624927657184638</v>
      </c>
      <c r="H62" s="31">
        <f t="shared" si="4"/>
        <v>0.19439412393720445</v>
      </c>
      <c r="I62" s="42">
        <f t="shared" si="5"/>
        <v>4.0238050738792858E-2</v>
      </c>
      <c r="J62" s="77">
        <f>'Raw Data'!F62/I62</f>
        <v>4.2774606941998819E-2</v>
      </c>
      <c r="K62" s="15">
        <f t="shared" si="6"/>
        <v>1.6026220899537948E-2</v>
      </c>
      <c r="L62" s="31">
        <f>A62*Table!$AC$9/$AC$16</f>
        <v>14.463357631258505</v>
      </c>
      <c r="M62" s="31">
        <f>A62*Table!$AD$9/$AC$16</f>
        <v>4.9588654735743445</v>
      </c>
      <c r="N62" s="31">
        <f>ABS(A62*Table!$AE$9/$AC$16)</f>
        <v>6.2628175663446948</v>
      </c>
      <c r="O62" s="31">
        <f>($L62*(Table!$AC$10/Table!$AC$9)/(Table!$AC$12-Table!$AC$14))</f>
        <v>31.023933142982639</v>
      </c>
      <c r="P62" s="31">
        <f>$N62*(Table!$AE$10/Table!$AE$9)/(Table!$AC$12-Table!$AC$13)</f>
        <v>51.418863434685498</v>
      </c>
      <c r="Q62" s="31">
        <f>'Raw Data'!C62</f>
        <v>1.1157507980242364E-2</v>
      </c>
      <c r="R62" s="31">
        <f>'Raw Data'!C62/'Raw Data'!I$30*100</f>
        <v>0.10609765853562485</v>
      </c>
      <c r="S62" s="159">
        <f t="shared" si="7"/>
        <v>7.1926162265655125E-2</v>
      </c>
      <c r="T62" s="159">
        <f t="shared" si="8"/>
        <v>0.52645208689905065</v>
      </c>
      <c r="U62" s="29">
        <f t="shared" si="9"/>
        <v>1.3820985439202097E-3</v>
      </c>
      <c r="V62" s="29">
        <f t="shared" si="10"/>
        <v>5.8294067651183694E-3</v>
      </c>
      <c r="W62" s="29">
        <f t="shared" si="11"/>
        <v>1.8203269223827645E-2</v>
      </c>
      <c r="X62" s="133">
        <f t="shared" si="12"/>
        <v>0.1281873029709481</v>
      </c>
      <c r="Z62" s="2"/>
      <c r="AS62" s="78"/>
      <c r="AT62" s="78"/>
    </row>
    <row r="63" spans="1:46" x14ac:dyDescent="0.2">
      <c r="A63" s="31">
        <f>'Raw Data'!A63</f>
        <v>83.937507629394531</v>
      </c>
      <c r="B63" s="2">
        <f>'Raw Data'!E63</f>
        <v>9.4648437084565579E-3</v>
      </c>
      <c r="C63" s="2">
        <f t="shared" si="1"/>
        <v>0.99053515629154343</v>
      </c>
      <c r="D63" s="88">
        <f t="shared" si="2"/>
        <v>1.6179870009538876E-3</v>
      </c>
      <c r="E63" s="77">
        <f>(2*Table!$AC$16*0.147)/A63</f>
        <v>1.3013285744272338</v>
      </c>
      <c r="F63" s="77">
        <f t="shared" si="3"/>
        <v>2.6026571488544676</v>
      </c>
      <c r="G63" s="31">
        <f>IF((('Raw Data'!C63)/('Raw Data'!C$136)*100)&lt;0,0,('Raw Data'!C63)/('Raw Data'!C$136)*100)</f>
        <v>1.0689899410887593</v>
      </c>
      <c r="H63" s="31">
        <f t="shared" si="4"/>
        <v>0.18274066451691295</v>
      </c>
      <c r="I63" s="42">
        <f t="shared" si="5"/>
        <v>3.8789279336510274E-2</v>
      </c>
      <c r="J63" s="77">
        <f>'Raw Data'!F63/I63</f>
        <v>4.1712221227862896E-2</v>
      </c>
      <c r="K63" s="15">
        <f t="shared" si="6"/>
        <v>1.7523481884311222E-2</v>
      </c>
      <c r="L63" s="31">
        <f>A63*Table!$AC$9/$AC$16</f>
        <v>15.814607013496241</v>
      </c>
      <c r="M63" s="31">
        <f>A63*Table!$AD$9/$AC$16</f>
        <v>5.4221509760558542</v>
      </c>
      <c r="N63" s="31">
        <f>ABS(A63*Table!$AE$9/$AC$16)</f>
        <v>6.8479257122776493</v>
      </c>
      <c r="O63" s="31">
        <f>($L63*(Table!$AC$10/Table!$AC$9)/(Table!$AC$12-Table!$AC$14))</f>
        <v>33.922365966315404</v>
      </c>
      <c r="P63" s="31">
        <f>$N63*(Table!$AE$10/Table!$AE$9)/(Table!$AC$12-Table!$AC$13)</f>
        <v>56.222706997353434</v>
      </c>
      <c r="Q63" s="31">
        <f>'Raw Data'!C63</f>
        <v>1.3458136569242919E-2</v>
      </c>
      <c r="R63" s="31">
        <f>'Raw Data'!C63/'Raw Data'!I$30*100</f>
        <v>0.1279745244886058</v>
      </c>
      <c r="S63" s="159">
        <f t="shared" si="7"/>
        <v>6.76143621132448E-2</v>
      </c>
      <c r="T63" s="159">
        <f t="shared" si="8"/>
        <v>0.47357812944960942</v>
      </c>
      <c r="U63" s="29">
        <f t="shared" si="9"/>
        <v>1.5246405105765817E-3</v>
      </c>
      <c r="V63" s="29">
        <f t="shared" si="10"/>
        <v>6.8819111637685084E-3</v>
      </c>
      <c r="W63" s="29">
        <f t="shared" si="11"/>
        <v>1.4312743896307026E-2</v>
      </c>
      <c r="X63" s="133">
        <f t="shared" si="12"/>
        <v>0.14250004686725512</v>
      </c>
      <c r="AS63" s="78"/>
      <c r="AT63" s="78"/>
    </row>
    <row r="64" spans="1:46" x14ac:dyDescent="0.2">
      <c r="A64" s="31">
        <f>'Raw Data'!A64</f>
        <v>92.663955688476563</v>
      </c>
      <c r="B64" s="2">
        <f>'Raw Data'!E64</f>
        <v>1.1172836724571989E-2</v>
      </c>
      <c r="C64" s="2">
        <f t="shared" si="1"/>
        <v>0.98882716327542797</v>
      </c>
      <c r="D64" s="88">
        <f t="shared" si="2"/>
        <v>1.7079930161154316E-3</v>
      </c>
      <c r="E64" s="77">
        <f>(2*Table!$AC$16*0.147)/A64</f>
        <v>1.178778483313967</v>
      </c>
      <c r="F64" s="77">
        <f t="shared" si="3"/>
        <v>2.3575569666279339</v>
      </c>
      <c r="G64" s="31">
        <f>IF((('Raw Data'!C64)/('Raw Data'!C$136)*100)&lt;0,0,('Raw Data'!C64)/('Raw Data'!C$136)*100)</f>
        <v>1.2618961749281967</v>
      </c>
      <c r="H64" s="31">
        <f t="shared" si="4"/>
        <v>0.19290623383943739</v>
      </c>
      <c r="I64" s="42">
        <f t="shared" si="5"/>
        <v>4.2954766170420489E-2</v>
      </c>
      <c r="J64" s="77">
        <f>'Raw Data'!F64/I64</f>
        <v>3.9762596060680916E-2</v>
      </c>
      <c r="K64" s="15">
        <f t="shared" si="6"/>
        <v>1.9345286686437081E-2</v>
      </c>
      <c r="L64" s="31">
        <f>A64*Table!$AC$9/$AC$16</f>
        <v>17.458750979354726</v>
      </c>
      <c r="M64" s="31">
        <f>A64*Table!$AD$9/$AC$16</f>
        <v>5.9858574786359053</v>
      </c>
      <c r="N64" s="31">
        <f>ABS(A64*Table!$AE$9/$AC$16)</f>
        <v>7.5598609332338196</v>
      </c>
      <c r="O64" s="31">
        <f>($L64*(Table!$AC$10/Table!$AC$9)/(Table!$AC$12-Table!$AC$14))</f>
        <v>37.449058299774194</v>
      </c>
      <c r="P64" s="31">
        <f>$N64*(Table!$AE$10/Table!$AE$9)/(Table!$AC$12-Table!$AC$13)</f>
        <v>62.067823753972235</v>
      </c>
      <c r="Q64" s="31">
        <f>'Raw Data'!C64</f>
        <v>1.5886745427269484E-2</v>
      </c>
      <c r="R64" s="31">
        <f>'Raw Data'!C64/'Raw Data'!I$30*100</f>
        <v>0.15106836531684234</v>
      </c>
      <c r="S64" s="159">
        <f t="shared" si="7"/>
        <v>7.1375640354611997E-2</v>
      </c>
      <c r="T64" s="159">
        <f t="shared" si="8"/>
        <v>0.42778046326108488</v>
      </c>
      <c r="U64" s="29">
        <f t="shared" si="9"/>
        <v>1.6302818522523834E-3</v>
      </c>
      <c r="V64" s="29">
        <f t="shared" si="10"/>
        <v>7.7074215242799275E-3</v>
      </c>
      <c r="W64" s="29">
        <f t="shared" si="11"/>
        <v>1.2397223488173745E-2</v>
      </c>
      <c r="X64" s="133">
        <f t="shared" si="12"/>
        <v>0.15489727035542886</v>
      </c>
      <c r="AS64" s="78"/>
      <c r="AT64" s="78"/>
    </row>
    <row r="65" spans="1:46" x14ac:dyDescent="0.2">
      <c r="A65" s="31">
        <f>'Raw Data'!A65</f>
        <v>101.11365509033203</v>
      </c>
      <c r="B65" s="2">
        <f>'Raw Data'!E65</f>
        <v>1.3480180326980127E-2</v>
      </c>
      <c r="C65" s="2">
        <f t="shared" si="1"/>
        <v>0.98651981967301983</v>
      </c>
      <c r="D65" s="88">
        <f t="shared" si="2"/>
        <v>2.3073436024081372E-3</v>
      </c>
      <c r="E65" s="77">
        <f>(2*Table!$AC$16*0.147)/A65</f>
        <v>1.0802722643816194</v>
      </c>
      <c r="F65" s="77">
        <f t="shared" si="3"/>
        <v>2.1605445287632388</v>
      </c>
      <c r="G65" s="31">
        <f>IF((('Raw Data'!C65)/('Raw Data'!C$136)*100)&lt;0,0,('Raw Data'!C65)/('Raw Data'!C$136)*100)</f>
        <v>1.5224949948966691</v>
      </c>
      <c r="H65" s="31">
        <f t="shared" si="4"/>
        <v>0.26059881996847234</v>
      </c>
      <c r="I65" s="42">
        <f t="shared" si="5"/>
        <v>3.7898974037256034E-2</v>
      </c>
      <c r="J65" s="77">
        <f>'Raw Data'!F65/I65</f>
        <v>6.0881426503523198E-2</v>
      </c>
      <c r="K65" s="15">
        <f t="shared" si="6"/>
        <v>2.1109315171176563E-2</v>
      </c>
      <c r="L65" s="31">
        <f>A65*Table!$AC$9/$AC$16</f>
        <v>19.050752924570006</v>
      </c>
      <c r="M65" s="31">
        <f>A65*Table!$AD$9/$AC$16</f>
        <v>6.5316867169954298</v>
      </c>
      <c r="N65" s="31">
        <f>ABS(A65*Table!$AE$9/$AC$16)</f>
        <v>8.2492179969491577</v>
      </c>
      <c r="O65" s="31">
        <f>($L65*(Table!$AC$10/Table!$AC$9)/(Table!$AC$12-Table!$AC$14))</f>
        <v>40.863905887108558</v>
      </c>
      <c r="P65" s="31">
        <f>$N65*(Table!$AE$10/Table!$AE$9)/(Table!$AC$12-Table!$AC$13)</f>
        <v>67.727569761487317</v>
      </c>
      <c r="Q65" s="31">
        <f>'Raw Data'!C65</f>
        <v>1.9167575652245424E-2</v>
      </c>
      <c r="R65" s="31">
        <f>'Raw Data'!C65/'Raw Data'!I$30*100</f>
        <v>0.18226604902356672</v>
      </c>
      <c r="S65" s="159">
        <f t="shared" si="7"/>
        <v>9.6422014367808118E-2</v>
      </c>
      <c r="T65" s="159">
        <f t="shared" si="8"/>
        <v>0.37582017140882684</v>
      </c>
      <c r="U65" s="29">
        <f t="shared" si="9"/>
        <v>1.8025859005960715E-3</v>
      </c>
      <c r="V65" s="29">
        <f t="shared" si="10"/>
        <v>9.1346724819911986E-3</v>
      </c>
      <c r="W65" s="29">
        <f t="shared" si="11"/>
        <v>1.4065418703902939E-2</v>
      </c>
      <c r="X65" s="133">
        <f t="shared" si="12"/>
        <v>0.16896268905933179</v>
      </c>
      <c r="AS65" s="78"/>
      <c r="AT65" s="78"/>
    </row>
    <row r="66" spans="1:46" x14ac:dyDescent="0.2">
      <c r="A66" s="31">
        <f>'Raw Data'!A66</f>
        <v>110.52740478515625</v>
      </c>
      <c r="B66" s="2">
        <f>'Raw Data'!E66</f>
        <v>1.5915278851003262E-2</v>
      </c>
      <c r="C66" s="2">
        <f t="shared" si="1"/>
        <v>0.9840847211489967</v>
      </c>
      <c r="D66" s="88">
        <f t="shared" si="2"/>
        <v>2.4350985240231358E-3</v>
      </c>
      <c r="E66" s="77">
        <f>(2*Table!$AC$16*0.147)/A66</f>
        <v>0.98826419888042638</v>
      </c>
      <c r="F66" s="77">
        <f t="shared" si="3"/>
        <v>1.9765283977608528</v>
      </c>
      <c r="G66" s="31">
        <f>IF((('Raw Data'!C66)/('Raw Data'!C$136)*100)&lt;0,0,('Raw Data'!C66)/('Raw Data'!C$136)*100)</f>
        <v>1.7975228672972485</v>
      </c>
      <c r="H66" s="31">
        <f t="shared" si="4"/>
        <v>0.27502787240057947</v>
      </c>
      <c r="I66" s="42">
        <f t="shared" si="5"/>
        <v>3.8660163089412336E-2</v>
      </c>
      <c r="J66" s="77">
        <f>'Raw Data'!F66/I66</f>
        <v>6.2987280172390789E-2</v>
      </c>
      <c r="K66" s="15">
        <f t="shared" si="6"/>
        <v>2.3074606694592298E-2</v>
      </c>
      <c r="L66" s="31">
        <f>A66*Table!$AC$9/$AC$16</f>
        <v>20.824390910157867</v>
      </c>
      <c r="M66" s="31">
        <f>A66*Table!$AD$9/$AC$16</f>
        <v>7.1397911691969833</v>
      </c>
      <c r="N66" s="31">
        <f>ABS(A66*Table!$AE$9/$AC$16)</f>
        <v>9.0172257732672314</v>
      </c>
      <c r="O66" s="31">
        <f>($L66*(Table!$AC$10/Table!$AC$9)/(Table!$AC$12-Table!$AC$14))</f>
        <v>44.668363170651801</v>
      </c>
      <c r="P66" s="31">
        <f>$N66*(Table!$AE$10/Table!$AE$9)/(Table!$AC$12-Table!$AC$13)</f>
        <v>74.033052325675115</v>
      </c>
      <c r="Q66" s="31">
        <f>'Raw Data'!C66</f>
        <v>2.2630061616655435E-2</v>
      </c>
      <c r="R66" s="31">
        <f>'Raw Data'!C66/'Raw Data'!I$30*100</f>
        <v>0.21519111205618013</v>
      </c>
      <c r="S66" s="159">
        <f t="shared" si="7"/>
        <v>0.10176078873789461</v>
      </c>
      <c r="T66" s="159">
        <f t="shared" si="8"/>
        <v>0.32992621276823286</v>
      </c>
      <c r="U66" s="29">
        <f t="shared" si="9"/>
        <v>1.9469480213931535E-3</v>
      </c>
      <c r="V66" s="29">
        <f t="shared" si="10"/>
        <v>1.0405695511718594E-2</v>
      </c>
      <c r="W66" s="29">
        <f t="shared" si="11"/>
        <v>1.2423289424451239E-2</v>
      </c>
      <c r="X66" s="133">
        <f t="shared" si="12"/>
        <v>0.18138597848378302</v>
      </c>
      <c r="AS66" s="78"/>
      <c r="AT66" s="78"/>
    </row>
    <row r="67" spans="1:46" x14ac:dyDescent="0.2">
      <c r="A67" s="31">
        <f>'Raw Data'!A67</f>
        <v>121.07203674316406</v>
      </c>
      <c r="B67" s="2">
        <f>'Raw Data'!E67</f>
        <v>1.8001572125517017E-2</v>
      </c>
      <c r="C67" s="2">
        <f t="shared" si="1"/>
        <v>0.98199842787448299</v>
      </c>
      <c r="D67" s="88">
        <f t="shared" si="2"/>
        <v>2.086293274513755E-3</v>
      </c>
      <c r="E67" s="77">
        <f>(2*Table!$AC$16*0.147)/A67</f>
        <v>0.90219244742739801</v>
      </c>
      <c r="F67" s="77">
        <f t="shared" si="3"/>
        <v>1.804384894854796</v>
      </c>
      <c r="G67" s="31">
        <f>IF((('Raw Data'!C67)/('Raw Data'!C$136)*100)&lt;0,0,('Raw Data'!C67)/('Raw Data'!C$136)*100)</f>
        <v>2.0331555510808905</v>
      </c>
      <c r="H67" s="31">
        <f t="shared" si="4"/>
        <v>0.23563268378364199</v>
      </c>
      <c r="I67" s="42">
        <f t="shared" si="5"/>
        <v>3.9573875639465204E-2</v>
      </c>
      <c r="J67" s="77">
        <f>'Raw Data'!F67/I67</f>
        <v>5.2718952612091162E-2</v>
      </c>
      <c r="K67" s="15">
        <f t="shared" si="6"/>
        <v>2.5275990465822719E-2</v>
      </c>
      <c r="L67" s="31">
        <f>A67*Table!$AC$9/$AC$16</f>
        <v>22.811097630759239</v>
      </c>
      <c r="M67" s="31">
        <f>A67*Table!$AD$9/$AC$16</f>
        <v>7.8209477591174528</v>
      </c>
      <c r="N67" s="31">
        <f>ABS(A67*Table!$AE$9/$AC$16)</f>
        <v>9.8774950182222625</v>
      </c>
      <c r="O67" s="31">
        <f>($L67*(Table!$AC$10/Table!$AC$9)/(Table!$AC$12-Table!$AC$14))</f>
        <v>48.929853347831923</v>
      </c>
      <c r="P67" s="31">
        <f>$N67*(Table!$AE$10/Table!$AE$9)/(Table!$AC$12-Table!$AC$13)</f>
        <v>81.096018212005418</v>
      </c>
      <c r="Q67" s="31">
        <f>'Raw Data'!C67</f>
        <v>2.5596578621771178E-2</v>
      </c>
      <c r="R67" s="31">
        <f>'Raw Data'!C67/'Raw Data'!I$30*100</f>
        <v>0.24339996557492596</v>
      </c>
      <c r="S67" s="159">
        <f t="shared" si="7"/>
        <v>8.7184500774255935E-2</v>
      </c>
      <c r="T67" s="159">
        <f t="shared" si="8"/>
        <v>0.2971569561602927</v>
      </c>
      <c r="U67" s="29">
        <f t="shared" si="9"/>
        <v>2.0103730978876817E-3</v>
      </c>
      <c r="V67" s="29">
        <f t="shared" si="10"/>
        <v>1.0985345857297869E-2</v>
      </c>
      <c r="W67" s="29">
        <f t="shared" si="11"/>
        <v>8.8704912612281098E-3</v>
      </c>
      <c r="X67" s="133">
        <f t="shared" si="12"/>
        <v>0.19025646974501112</v>
      </c>
      <c r="AS67" s="78"/>
      <c r="AT67" s="78"/>
    </row>
    <row r="68" spans="1:46" x14ac:dyDescent="0.2">
      <c r="A68" s="31">
        <f>'Raw Data'!A68</f>
        <v>132.92584228515625</v>
      </c>
      <c r="B68" s="2">
        <f>'Raw Data'!E68</f>
        <v>2.0456382660431285E-2</v>
      </c>
      <c r="C68" s="2">
        <f t="shared" si="1"/>
        <v>0.97954361733956874</v>
      </c>
      <c r="D68" s="88">
        <f t="shared" si="2"/>
        <v>2.4548105349142674E-3</v>
      </c>
      <c r="E68" s="77">
        <f>(2*Table!$AC$16*0.147)/A68</f>
        <v>0.82173846158530406</v>
      </c>
      <c r="F68" s="77">
        <f t="shared" si="3"/>
        <v>1.6434769231706081</v>
      </c>
      <c r="G68" s="31">
        <f>IF((('Raw Data'!C68)/('Raw Data'!C$136)*100)&lt;0,0,('Raw Data'!C68)/('Raw Data'!C$136)*100)</f>
        <v>2.3104097614972177</v>
      </c>
      <c r="H68" s="31">
        <f t="shared" si="4"/>
        <v>0.27725421041632714</v>
      </c>
      <c r="I68" s="42">
        <f t="shared" si="5"/>
        <v>4.0565572479739138E-2</v>
      </c>
      <c r="J68" s="77">
        <f>'Raw Data'!F68/I68</f>
        <v>6.0514628165061542E-2</v>
      </c>
      <c r="K68" s="15">
        <f t="shared" si="6"/>
        <v>2.775068804193356E-2</v>
      </c>
      <c r="L68" s="31">
        <f>A68*Table!$AC$9/$AC$16</f>
        <v>25.044464829231565</v>
      </c>
      <c r="M68" s="31">
        <f>A68*Table!$AD$9/$AC$16</f>
        <v>8.5866736557365364</v>
      </c>
      <c r="N68" s="31">
        <f>ABS(A68*Table!$AE$9/$AC$16)</f>
        <v>10.844571383150219</v>
      </c>
      <c r="O68" s="31">
        <f>($L68*(Table!$AC$10/Table!$AC$9)/(Table!$AC$12-Table!$AC$14))</f>
        <v>53.720430779132492</v>
      </c>
      <c r="P68" s="31">
        <f>$N68*(Table!$AE$10/Table!$AE$9)/(Table!$AC$12-Table!$AC$13)</f>
        <v>89.035889845239879</v>
      </c>
      <c r="Q68" s="31">
        <f>'Raw Data'!C68</f>
        <v>2.9087093251291656E-2</v>
      </c>
      <c r="R68" s="31">
        <f>'Raw Data'!C68/'Raw Data'!I$30*100</f>
        <v>0.27659155548301784</v>
      </c>
      <c r="S68" s="159">
        <f t="shared" si="7"/>
        <v>0.10258453765651226</v>
      </c>
      <c r="T68" s="159">
        <f t="shared" si="8"/>
        <v>0.26516962072146033</v>
      </c>
      <c r="U68" s="29">
        <f t="shared" si="9"/>
        <v>2.0807959590706665E-3</v>
      </c>
      <c r="V68" s="29">
        <f t="shared" si="10"/>
        <v>1.1643913568473772E-2</v>
      </c>
      <c r="W68" s="29">
        <f t="shared" si="11"/>
        <v>8.6588286965100566E-3</v>
      </c>
      <c r="X68" s="133">
        <f t="shared" si="12"/>
        <v>0.19891529844152117</v>
      </c>
      <c r="AS68" s="78"/>
      <c r="AT68" s="78"/>
    </row>
    <row r="69" spans="1:46" x14ac:dyDescent="0.2">
      <c r="A69" s="31">
        <f>'Raw Data'!A69</f>
        <v>144.78640747070312</v>
      </c>
      <c r="B69" s="2">
        <f>'Raw Data'!E69</f>
        <v>2.266023414969167E-2</v>
      </c>
      <c r="C69" s="2">
        <f t="shared" si="1"/>
        <v>0.97733976585030835</v>
      </c>
      <c r="D69" s="88">
        <f t="shared" si="2"/>
        <v>2.2038514892603854E-3</v>
      </c>
      <c r="E69" s="77">
        <f>(2*Table!$AC$16*0.147)/A69</f>
        <v>0.75442356124788368</v>
      </c>
      <c r="F69" s="77">
        <f t="shared" si="3"/>
        <v>1.5088471224957674</v>
      </c>
      <c r="G69" s="31">
        <f>IF((('Raw Data'!C69)/('Raw Data'!C$136)*100)&lt;0,0,('Raw Data'!C69)/('Raw Data'!C$136)*100)</f>
        <v>2.5593198487887716</v>
      </c>
      <c r="H69" s="31">
        <f t="shared" si="4"/>
        <v>0.24891008729155395</v>
      </c>
      <c r="I69" s="42">
        <f t="shared" si="5"/>
        <v>3.7118371361022348E-2</v>
      </c>
      <c r="J69" s="77">
        <f>'Raw Data'!F69/I69</f>
        <v>5.937360418713384E-2</v>
      </c>
      <c r="K69" s="15">
        <f t="shared" si="6"/>
        <v>3.0226796816622017E-2</v>
      </c>
      <c r="L69" s="31">
        <f>A69*Table!$AC$9/$AC$16</f>
        <v>27.279105607410838</v>
      </c>
      <c r="M69" s="31">
        <f>A69*Table!$AD$9/$AC$16</f>
        <v>9.3528362082551446</v>
      </c>
      <c r="N69" s="31">
        <f>ABS(A69*Table!$AE$9/$AC$16)</f>
        <v>11.812199224268159</v>
      </c>
      <c r="O69" s="31">
        <f>($L69*(Table!$AC$10/Table!$AC$9)/(Table!$AC$12-Table!$AC$14))</f>
        <v>58.513740041636296</v>
      </c>
      <c r="P69" s="31">
        <f>$N69*(Table!$AE$10/Table!$AE$9)/(Table!$AC$12-Table!$AC$13)</f>
        <v>96.980289197603923</v>
      </c>
      <c r="Q69" s="31">
        <f>'Raw Data'!C69</f>
        <v>3.2220767217222605E-2</v>
      </c>
      <c r="R69" s="31">
        <f>'Raw Data'!C69/'Raw Data'!I$30*100</f>
        <v>0.30638991825255957</v>
      </c>
      <c r="S69" s="159">
        <f t="shared" si="7"/>
        <v>9.2097163049403477E-2</v>
      </c>
      <c r="T69" s="159">
        <f t="shared" si="8"/>
        <v>0.24096458828765355</v>
      </c>
      <c r="U69" s="29">
        <f t="shared" si="9"/>
        <v>2.1161511194657976E-3</v>
      </c>
      <c r="V69" s="29">
        <f t="shared" si="10"/>
        <v>1.1980427876960013E-2</v>
      </c>
      <c r="W69" s="29">
        <f t="shared" si="11"/>
        <v>6.5521940656352792E-3</v>
      </c>
      <c r="X69" s="133">
        <f t="shared" si="12"/>
        <v>0.20546749250715646</v>
      </c>
      <c r="AS69" s="78"/>
      <c r="AT69" s="78"/>
    </row>
    <row r="70" spans="1:46" x14ac:dyDescent="0.2">
      <c r="A70" s="31">
        <f>'Raw Data'!A70</f>
        <v>158.75721740722656</v>
      </c>
      <c r="B70" s="2">
        <f>'Raw Data'!E70</f>
        <v>2.5277214505894024E-2</v>
      </c>
      <c r="C70" s="2">
        <f t="shared" si="1"/>
        <v>0.97472278549410596</v>
      </c>
      <c r="D70" s="88">
        <f t="shared" si="2"/>
        <v>2.6169803562023537E-3</v>
      </c>
      <c r="E70" s="77">
        <f>(2*Table!$AC$16*0.147)/A70</f>
        <v>0.6880334571759944</v>
      </c>
      <c r="F70" s="77">
        <f t="shared" si="3"/>
        <v>1.3760669143519888</v>
      </c>
      <c r="G70" s="31">
        <f>IF((('Raw Data'!C70)/('Raw Data'!C$136)*100)&lt;0,0,('Raw Data'!C70)/('Raw Data'!C$136)*100)</f>
        <v>2.8548900412799258</v>
      </c>
      <c r="H70" s="31">
        <f t="shared" si="4"/>
        <v>0.29557019249115424</v>
      </c>
      <c r="I70" s="42">
        <f t="shared" si="5"/>
        <v>4.0005686007166738E-2</v>
      </c>
      <c r="J70" s="77">
        <f>'Raw Data'!F70/I70</f>
        <v>6.5415210121219772E-2</v>
      </c>
      <c r="K70" s="15">
        <f t="shared" si="6"/>
        <v>3.3143457577062441E-2</v>
      </c>
      <c r="L70" s="31">
        <f>A70*Table!$AC$9/$AC$16</f>
        <v>29.911336120876708</v>
      </c>
      <c r="M70" s="31">
        <f>A70*Table!$AD$9/$AC$16</f>
        <v>10.255315241443443</v>
      </c>
      <c r="N70" s="31">
        <f>ABS(A70*Table!$AE$9/$AC$16)</f>
        <v>12.951988470907159</v>
      </c>
      <c r="O70" s="31">
        <f>($L70*(Table!$AC$10/Table!$AC$9)/(Table!$AC$12-Table!$AC$14))</f>
        <v>64.159880139160691</v>
      </c>
      <c r="P70" s="31">
        <f>$N70*(Table!$AE$10/Table!$AE$9)/(Table!$AC$12-Table!$AC$13)</f>
        <v>106.33816478577305</v>
      </c>
      <c r="Q70" s="31">
        <f>'Raw Data'!C70</f>
        <v>3.5941872405819593E-2</v>
      </c>
      <c r="R70" s="31">
        <f>'Raw Data'!C70/'Raw Data'!I$30*100</f>
        <v>0.34177421270020997</v>
      </c>
      <c r="S70" s="159">
        <f t="shared" si="7"/>
        <v>0.10936148272093393</v>
      </c>
      <c r="T70" s="159">
        <f t="shared" si="8"/>
        <v>0.21705828448665043</v>
      </c>
      <c r="U70" s="29">
        <f t="shared" si="9"/>
        <v>2.1528105511167302E-3</v>
      </c>
      <c r="V70" s="29">
        <f t="shared" si="10"/>
        <v>1.2333482613788778E-2</v>
      </c>
      <c r="W70" s="29">
        <f t="shared" si="11"/>
        <v>6.4713295602707843E-3</v>
      </c>
      <c r="X70" s="133">
        <f t="shared" si="12"/>
        <v>0.21193882206742723</v>
      </c>
      <c r="AS70" s="78"/>
      <c r="AT70" s="78"/>
    </row>
    <row r="71" spans="1:46" x14ac:dyDescent="0.2">
      <c r="A71" s="31">
        <f>'Raw Data'!A71</f>
        <v>174.07391357421875</v>
      </c>
      <c r="B71" s="2">
        <f>'Raw Data'!E71</f>
        <v>2.8227003368610983E-2</v>
      </c>
      <c r="C71" s="2">
        <f t="shared" si="1"/>
        <v>0.97177299663138905</v>
      </c>
      <c r="D71" s="88">
        <f t="shared" si="2"/>
        <v>2.9497888627169587E-3</v>
      </c>
      <c r="E71" s="77">
        <f>(2*Table!$AC$16*0.147)/A71</f>
        <v>0.62749366002944063</v>
      </c>
      <c r="F71" s="77">
        <f t="shared" si="3"/>
        <v>1.2549873200588813</v>
      </c>
      <c r="G71" s="31">
        <f>IF((('Raw Data'!C71)/('Raw Data'!C$136)*100)&lt;0,0,('Raw Data'!C71)/('Raw Data'!C$136)*100)</f>
        <v>3.1880486986978713</v>
      </c>
      <c r="H71" s="31">
        <f t="shared" si="4"/>
        <v>0.33315865741794548</v>
      </c>
      <c r="I71" s="42">
        <f t="shared" si="5"/>
        <v>4.0000215076226725E-2</v>
      </c>
      <c r="J71" s="77">
        <f>'Raw Data'!F71/I71</f>
        <v>7.3744325051644605E-2</v>
      </c>
      <c r="K71" s="15">
        <f t="shared" si="6"/>
        <v>3.6341096575290131E-2</v>
      </c>
      <c r="L71" s="31">
        <f>A71*Table!$AC$9/$AC$16</f>
        <v>32.797144116220124</v>
      </c>
      <c r="M71" s="31">
        <f>A71*Table!$AD$9/$AC$16</f>
        <v>11.244735125561185</v>
      </c>
      <c r="N71" s="31">
        <f>ABS(A71*Table!$AE$9/$AC$16)</f>
        <v>14.201579988112979</v>
      </c>
      <c r="O71" s="31">
        <f>($L71*(Table!$AC$10/Table!$AC$9)/(Table!$AC$12-Table!$AC$14))</f>
        <v>70.349944479236655</v>
      </c>
      <c r="P71" s="31">
        <f>$N71*(Table!$AE$10/Table!$AE$9)/(Table!$AC$12-Table!$AC$13)</f>
        <v>116.5975368482182</v>
      </c>
      <c r="Q71" s="31">
        <f>'Raw Data'!C71</f>
        <v>4.013620065758005E-2</v>
      </c>
      <c r="R71" s="31">
        <f>'Raw Data'!C71/'Raw Data'!I$30*100</f>
        <v>0.38165842406977596</v>
      </c>
      <c r="S71" s="159">
        <f t="shared" si="7"/>
        <v>0.12326927979259163</v>
      </c>
      <c r="T71" s="159">
        <f t="shared" si="8"/>
        <v>0.19464515640725022</v>
      </c>
      <c r="U71" s="29">
        <f t="shared" si="9"/>
        <v>2.1925078619379162E-3</v>
      </c>
      <c r="V71" s="29">
        <f t="shared" si="10"/>
        <v>1.2720506263212559E-2</v>
      </c>
      <c r="W71" s="29">
        <f t="shared" si="11"/>
        <v>6.0671335680203154E-3</v>
      </c>
      <c r="X71" s="133">
        <f t="shared" si="12"/>
        <v>0.21800595563544756</v>
      </c>
      <c r="AS71" s="78"/>
      <c r="AT71" s="78"/>
    </row>
    <row r="72" spans="1:46" x14ac:dyDescent="0.2">
      <c r="A72" s="31">
        <f>'Raw Data'!A72</f>
        <v>189.56739807128906</v>
      </c>
      <c r="B72" s="2">
        <f>'Raw Data'!E72</f>
        <v>3.1204725692029006E-2</v>
      </c>
      <c r="C72" s="2">
        <f t="shared" si="1"/>
        <v>0.96879527430797097</v>
      </c>
      <c r="D72" s="88">
        <f t="shared" si="2"/>
        <v>2.9777223234180236E-3</v>
      </c>
      <c r="E72" s="77">
        <f>(2*Table!$AC$16*0.147)/A72</f>
        <v>0.57620813629175682</v>
      </c>
      <c r="F72" s="77">
        <f t="shared" si="3"/>
        <v>1.1524162725835136</v>
      </c>
      <c r="G72" s="31">
        <f>IF((('Raw Data'!C72)/('Raw Data'!C$136)*100)&lt;0,0,('Raw Data'!C72)/('Raw Data'!C$136)*100)</f>
        <v>3.5243622511599439</v>
      </c>
      <c r="H72" s="31">
        <f t="shared" si="4"/>
        <v>0.33631355246207262</v>
      </c>
      <c r="I72" s="42">
        <f t="shared" si="5"/>
        <v>3.7029955818492749E-2</v>
      </c>
      <c r="J72" s="77">
        <f>'Raw Data'!F72/I72</f>
        <v>8.0413877294742808E-2</v>
      </c>
      <c r="K72" s="15">
        <f t="shared" si="6"/>
        <v>3.9575643353924661E-2</v>
      </c>
      <c r="L72" s="31">
        <f>A72*Table!$AC$9/$AC$16</f>
        <v>35.716260676991787</v>
      </c>
      <c r="M72" s="31">
        <f>A72*Table!$AD$9/$AC$16</f>
        <v>12.245575089254327</v>
      </c>
      <c r="N72" s="31">
        <f>ABS(A72*Table!$AE$9/$AC$16)</f>
        <v>15.465594537231041</v>
      </c>
      <c r="O72" s="31">
        <f>($L72*(Table!$AC$10/Table!$AC$9)/(Table!$AC$12-Table!$AC$14))</f>
        <v>76.611455763603161</v>
      </c>
      <c r="P72" s="31">
        <f>$N72*(Table!$AE$10/Table!$AE$9)/(Table!$AC$12-Table!$AC$13)</f>
        <v>126.97532460780819</v>
      </c>
      <c r="Q72" s="31">
        <f>'Raw Data'!C72</f>
        <v>4.4370247719343746E-2</v>
      </c>
      <c r="R72" s="31">
        <f>'Raw Data'!C72/'Raw Data'!I$30*100</f>
        <v>0.42192032486144471</v>
      </c>
      <c r="S72" s="159">
        <f t="shared" si="7"/>
        <v>0.1244365964186241</v>
      </c>
      <c r="T72" s="159">
        <f t="shared" si="8"/>
        <v>0.17556702541044145</v>
      </c>
      <c r="U72" s="29">
        <f t="shared" si="9"/>
        <v>2.225700880816946E-3</v>
      </c>
      <c r="V72" s="29">
        <f t="shared" si="10"/>
        <v>1.3047858868992417E-2</v>
      </c>
      <c r="W72" s="29">
        <f t="shared" si="11"/>
        <v>5.1643647676386725E-3</v>
      </c>
      <c r="X72" s="133">
        <f t="shared" si="12"/>
        <v>0.22317032040308624</v>
      </c>
      <c r="AS72" s="78"/>
      <c r="AT72" s="78"/>
    </row>
    <row r="73" spans="1:46" x14ac:dyDescent="0.2">
      <c r="A73" s="31">
        <f>'Raw Data'!A73</f>
        <v>207.96000671386719</v>
      </c>
      <c r="B73" s="2">
        <f>'Raw Data'!E73</f>
        <v>3.4451399341000728E-2</v>
      </c>
      <c r="C73" s="2">
        <f t="shared" si="1"/>
        <v>0.96554860065899928</v>
      </c>
      <c r="D73" s="88">
        <f t="shared" si="2"/>
        <v>3.2466736489717221E-3</v>
      </c>
      <c r="E73" s="77">
        <f>(2*Table!$AC$16*0.147)/A73</f>
        <v>0.52524655519282282</v>
      </c>
      <c r="F73" s="77">
        <f t="shared" si="3"/>
        <v>1.0504931103856456</v>
      </c>
      <c r="G73" s="31">
        <f>IF((('Raw Data'!C73)/('Raw Data'!C$136)*100)&lt;0,0,('Raw Data'!C73)/('Raw Data'!C$136)*100)</f>
        <v>3.8910520328039642</v>
      </c>
      <c r="H73" s="31">
        <f t="shared" si="4"/>
        <v>0.36668978164402022</v>
      </c>
      <c r="I73" s="42">
        <f t="shared" si="5"/>
        <v>4.0216173615838791E-2</v>
      </c>
      <c r="J73" s="77">
        <f>'Raw Data'!F73/I73</f>
        <v>8.0730545874037302E-2</v>
      </c>
      <c r="K73" s="15">
        <f t="shared" si="6"/>
        <v>4.3415435044863247E-2</v>
      </c>
      <c r="L73" s="31">
        <f>A73*Table!$AC$9/$AC$16</f>
        <v>39.181599187156763</v>
      </c>
      <c r="M73" s="31">
        <f>A73*Table!$AD$9/$AC$16</f>
        <v>13.433691149882319</v>
      </c>
      <c r="N73" s="31">
        <f>ABS(A73*Table!$AE$9/$AC$16)</f>
        <v>16.966130128488736</v>
      </c>
      <c r="O73" s="31">
        <f>($L73*(Table!$AC$10/Table!$AC$9)/(Table!$AC$12-Table!$AC$14))</f>
        <v>84.044614301065579</v>
      </c>
      <c r="P73" s="31">
        <f>$N73*(Table!$AE$10/Table!$AE$9)/(Table!$AC$12-Table!$AC$13)</f>
        <v>139.29499284473508</v>
      </c>
      <c r="Q73" s="31">
        <f>'Raw Data'!C73</f>
        <v>4.8986718810629097E-2</v>
      </c>
      <c r="R73" s="31">
        <f>'Raw Data'!C73/'Raw Data'!I$30*100</f>
        <v>0.46581872711668887</v>
      </c>
      <c r="S73" s="159">
        <f t="shared" si="7"/>
        <v>0.13567585378354977</v>
      </c>
      <c r="T73" s="159">
        <f t="shared" si="8"/>
        <v>0.15828248172335102</v>
      </c>
      <c r="U73" s="29">
        <f t="shared" si="9"/>
        <v>2.2399437972591063E-3</v>
      </c>
      <c r="V73" s="29">
        <f t="shared" si="10"/>
        <v>1.3189364428538476E-2</v>
      </c>
      <c r="W73" s="29">
        <f t="shared" si="11"/>
        <v>4.678848701544845E-3</v>
      </c>
      <c r="X73" s="133">
        <f t="shared" si="12"/>
        <v>0.22784916910463107</v>
      </c>
      <c r="AS73" s="78"/>
      <c r="AT73" s="78"/>
    </row>
    <row r="74" spans="1:46" x14ac:dyDescent="0.2">
      <c r="A74" s="31">
        <f>'Raw Data'!A74</f>
        <v>228.10858154296875</v>
      </c>
      <c r="B74" s="2">
        <f>'Raw Data'!E74</f>
        <v>3.7772199885249477E-2</v>
      </c>
      <c r="C74" s="2">
        <f t="shared" si="1"/>
        <v>0.96222780011475051</v>
      </c>
      <c r="D74" s="88">
        <f t="shared" si="2"/>
        <v>3.320800544248749E-3</v>
      </c>
      <c r="E74" s="77">
        <f>(2*Table!$AC$16*0.147)/A74</f>
        <v>0.47885211685365447</v>
      </c>
      <c r="F74" s="77">
        <f t="shared" si="3"/>
        <v>0.95770423370730895</v>
      </c>
      <c r="G74" s="31">
        <f>IF((('Raw Data'!C74)/('Raw Data'!C$136)*100)&lt;0,0,('Raw Data'!C74)/('Raw Data'!C$136)*100)</f>
        <v>4.2661139448133776</v>
      </c>
      <c r="H74" s="31">
        <f t="shared" si="4"/>
        <v>0.37506191200941341</v>
      </c>
      <c r="I74" s="42">
        <f t="shared" si="5"/>
        <v>4.0161801146739062E-2</v>
      </c>
      <c r="J74" s="77">
        <f>'Raw Data'!F74/I74</f>
        <v>8.2685548193308089E-2</v>
      </c>
      <c r="K74" s="15">
        <f t="shared" si="6"/>
        <v>4.7621816625447684E-2</v>
      </c>
      <c r="L74" s="31">
        <f>A74*Table!$AC$9/$AC$16</f>
        <v>42.977778056454959</v>
      </c>
      <c r="M74" s="31">
        <f>A74*Table!$AD$9/$AC$16</f>
        <v>14.735238190784557</v>
      </c>
      <c r="N74" s="31">
        <f>ABS(A74*Table!$AE$9/$AC$16)</f>
        <v>18.609923797549698</v>
      </c>
      <c r="O74" s="31">
        <f>($L74*(Table!$AC$10/Table!$AC$9)/(Table!$AC$12-Table!$AC$14))</f>
        <v>92.187426118522026</v>
      </c>
      <c r="P74" s="31">
        <f>$N74*(Table!$AE$10/Table!$AE$9)/(Table!$AC$12-Table!$AC$13)</f>
        <v>152.79083577627006</v>
      </c>
      <c r="Q74" s="31">
        <f>'Raw Data'!C74</f>
        <v>5.3708591524045911E-2</v>
      </c>
      <c r="R74" s="31">
        <f>'Raw Data'!C74/'Raw Data'!I$30*100</f>
        <v>0.51071940204194211</v>
      </c>
      <c r="S74" s="159">
        <f t="shared" si="7"/>
        <v>0.13877355650714185</v>
      </c>
      <c r="T74" s="159">
        <f t="shared" si="8"/>
        <v>0.14358853463240717</v>
      </c>
      <c r="U74" s="29">
        <f t="shared" si="9"/>
        <v>2.2389311203784676E-3</v>
      </c>
      <c r="V74" s="29">
        <f t="shared" si="10"/>
        <v>1.3179282737034609E-2</v>
      </c>
      <c r="W74" s="29">
        <f t="shared" si="11"/>
        <v>3.977585784829268E-3</v>
      </c>
      <c r="X74" s="133">
        <f t="shared" si="12"/>
        <v>0.23182675488946033</v>
      </c>
      <c r="AS74" s="78"/>
      <c r="AT74" s="78"/>
    </row>
    <row r="75" spans="1:46" x14ac:dyDescent="0.2">
      <c r="A75" s="31">
        <f>'Raw Data'!A75</f>
        <v>249.78704833984375</v>
      </c>
      <c r="B75" s="2">
        <f>'Raw Data'!E75</f>
        <v>4.1285407502060674E-2</v>
      </c>
      <c r="C75" s="2">
        <f t="shared" si="1"/>
        <v>0.95871459249793933</v>
      </c>
      <c r="D75" s="88">
        <f t="shared" si="2"/>
        <v>3.5132076168111967E-3</v>
      </c>
      <c r="E75" s="77">
        <f>(2*Table!$AC$16*0.147)/A75</f>
        <v>0.43729359816816266</v>
      </c>
      <c r="F75" s="77">
        <f t="shared" si="3"/>
        <v>0.87458719633632531</v>
      </c>
      <c r="G75" s="31">
        <f>IF((('Raw Data'!C75)/('Raw Data'!C$136)*100)&lt;0,0,('Raw Data'!C75)/('Raw Data'!C$136)*100)</f>
        <v>4.6629069314711575</v>
      </c>
      <c r="H75" s="31">
        <f t="shared" si="4"/>
        <v>0.39679298665777996</v>
      </c>
      <c r="I75" s="42">
        <f t="shared" si="5"/>
        <v>3.9428292173099844E-2</v>
      </c>
      <c r="J75" s="77">
        <f>'Raw Data'!F75/I75</f>
        <v>8.9103722813743902E-2</v>
      </c>
      <c r="K75" s="15">
        <f t="shared" si="6"/>
        <v>5.2147590989298921E-2</v>
      </c>
      <c r="L75" s="31">
        <f>A75*Table!$AC$9/$AC$16</f>
        <v>47.062202799698646</v>
      </c>
      <c r="M75" s="31">
        <f>A75*Table!$AD$9/$AC$16</f>
        <v>16.135612388468108</v>
      </c>
      <c r="N75" s="31">
        <f>ABS(A75*Table!$AE$9/$AC$16)</f>
        <v>20.378531591297079</v>
      </c>
      <c r="O75" s="31">
        <f>($L75*(Table!$AC$10/Table!$AC$9)/(Table!$AC$12-Table!$AC$14))</f>
        <v>100.94852595387955</v>
      </c>
      <c r="P75" s="31">
        <f>$N75*(Table!$AE$10/Table!$AE$9)/(Table!$AC$12-Table!$AC$13)</f>
        <v>167.31142521590374</v>
      </c>
      <c r="Q75" s="31">
        <f>'Raw Data'!C75</f>
        <v>5.8704049384687089E-2</v>
      </c>
      <c r="R75" s="31">
        <f>'Raw Data'!C75/'Raw Data'!I$30*100</f>
        <v>0.55822162057191704</v>
      </c>
      <c r="S75" s="159">
        <f t="shared" si="7"/>
        <v>0.14681409173376417</v>
      </c>
      <c r="T75" s="159">
        <f t="shared" si="8"/>
        <v>0.13062441853857831</v>
      </c>
      <c r="U75" s="29">
        <f t="shared" si="9"/>
        <v>2.2347900913278641E-3</v>
      </c>
      <c r="V75" s="29">
        <f t="shared" si="10"/>
        <v>1.313808956252302E-2</v>
      </c>
      <c r="W75" s="29">
        <f t="shared" si="11"/>
        <v>3.5093282675198565E-3</v>
      </c>
      <c r="X75" s="133">
        <f t="shared" si="12"/>
        <v>0.23533608315698018</v>
      </c>
      <c r="AS75" s="78"/>
      <c r="AT75" s="78"/>
    </row>
    <row r="76" spans="1:46" x14ac:dyDescent="0.2">
      <c r="A76" s="31">
        <f>'Raw Data'!A76</f>
        <v>272.95504760742187</v>
      </c>
      <c r="B76" s="2">
        <f>'Raw Data'!E76</f>
        <v>4.488003464698475E-2</v>
      </c>
      <c r="C76" s="2">
        <f t="shared" si="1"/>
        <v>0.95511996535301524</v>
      </c>
      <c r="D76" s="88">
        <f t="shared" si="2"/>
        <v>3.5946271449240758E-3</v>
      </c>
      <c r="E76" s="77">
        <f>(2*Table!$AC$16*0.147)/A76</f>
        <v>0.40017679871388823</v>
      </c>
      <c r="F76" s="77">
        <f t="shared" si="3"/>
        <v>0.80035359742777645</v>
      </c>
      <c r="G76" s="31">
        <f>IF((('Raw Data'!C76)/('Raw Data'!C$136)*100)&lt;0,0,('Raw Data'!C76)/('Raw Data'!C$136)*100)</f>
        <v>5.0688957019413117</v>
      </c>
      <c r="H76" s="31">
        <f t="shared" si="4"/>
        <v>0.40598877047015414</v>
      </c>
      <c r="I76" s="42">
        <f t="shared" si="5"/>
        <v>3.8521213782670649E-2</v>
      </c>
      <c r="J76" s="77">
        <f>'Raw Data'!F76/I76</f>
        <v>9.331552129183357E-2</v>
      </c>
      <c r="K76" s="15">
        <f t="shared" si="6"/>
        <v>5.6984332357099154E-2</v>
      </c>
      <c r="L76" s="31">
        <f>A76*Table!$AC$9/$AC$16</f>
        <v>51.427269312316987</v>
      </c>
      <c r="M76" s="31">
        <f>A76*Table!$AD$9/$AC$16</f>
        <v>17.632206621365825</v>
      </c>
      <c r="N76" s="31">
        <f>ABS(A76*Table!$AE$9/$AC$16)</f>
        <v>22.268660835865198</v>
      </c>
      <c r="O76" s="31">
        <f>($L76*(Table!$AC$10/Table!$AC$9)/(Table!$AC$12-Table!$AC$14))</f>
        <v>110.31160298652294</v>
      </c>
      <c r="P76" s="31">
        <f>$N76*(Table!$AE$10/Table!$AE$9)/(Table!$AC$12-Table!$AC$13)</f>
        <v>182.829727716463</v>
      </c>
      <c r="Q76" s="31">
        <f>'Raw Data'!C76</f>
        <v>6.381527832010761E-2</v>
      </c>
      <c r="R76" s="31">
        <f>'Raw Data'!C76/'Raw Data'!I$30*100</f>
        <v>0.60682471574764385</v>
      </c>
      <c r="S76" s="159">
        <f t="shared" si="7"/>
        <v>0.15021654765811224</v>
      </c>
      <c r="T76" s="159">
        <f t="shared" si="8"/>
        <v>0.11951604391023296</v>
      </c>
      <c r="U76" s="29">
        <f t="shared" si="9"/>
        <v>2.2231672250311732E-3</v>
      </c>
      <c r="V76" s="29">
        <f t="shared" si="10"/>
        <v>1.3022751985364499E-2</v>
      </c>
      <c r="W76" s="29">
        <f t="shared" si="11"/>
        <v>3.0069873493348866E-3</v>
      </c>
      <c r="X76" s="133">
        <f t="shared" si="12"/>
        <v>0.23834307050631506</v>
      </c>
      <c r="AS76" s="78"/>
      <c r="AT76" s="78"/>
    </row>
    <row r="77" spans="1:46" x14ac:dyDescent="0.2">
      <c r="A77" s="31">
        <f>'Raw Data'!A77</f>
        <v>298.94320678710937</v>
      </c>
      <c r="B77" s="2">
        <f>'Raw Data'!E77</f>
        <v>4.8828593786637627E-2</v>
      </c>
      <c r="C77" s="2">
        <f t="shared" si="1"/>
        <v>0.95117140621336238</v>
      </c>
      <c r="D77" s="88">
        <f t="shared" si="2"/>
        <v>3.9485591396528769E-3</v>
      </c>
      <c r="E77" s="77">
        <f>(2*Table!$AC$16*0.147)/A77</f>
        <v>0.36538805587284257</v>
      </c>
      <c r="F77" s="77">
        <f t="shared" si="3"/>
        <v>0.73077611174568513</v>
      </c>
      <c r="G77" s="31">
        <f>IF((('Raw Data'!C77)/('Raw Data'!C$136)*100)&lt;0,0,('Raw Data'!C77)/('Raw Data'!C$136)*100)</f>
        <v>5.5148586921501934</v>
      </c>
      <c r="H77" s="31">
        <f t="shared" si="4"/>
        <v>0.44596299020888175</v>
      </c>
      <c r="I77" s="42">
        <f t="shared" si="5"/>
        <v>3.9497559035604479E-2</v>
      </c>
      <c r="J77" s="77">
        <f>'Raw Data'!F77/I77</f>
        <v>9.9969700307138157E-2</v>
      </c>
      <c r="K77" s="15">
        <f t="shared" si="6"/>
        <v>6.2409833416799086E-2</v>
      </c>
      <c r="L77" s="31">
        <f>A77*Table!$AC$9/$AC$16</f>
        <v>56.323680178429186</v>
      </c>
      <c r="M77" s="31">
        <f>A77*Table!$AD$9/$AC$16</f>
        <v>19.310976061175719</v>
      </c>
      <c r="N77" s="31">
        <f>ABS(A77*Table!$AE$9/$AC$16)</f>
        <v>24.388868934574862</v>
      </c>
      <c r="O77" s="31">
        <f>($L77*(Table!$AC$10/Table!$AC$9)/(Table!$AC$12-Table!$AC$14))</f>
        <v>120.81441479714542</v>
      </c>
      <c r="P77" s="31">
        <f>$N77*(Table!$AE$10/Table!$AE$9)/(Table!$AC$12-Table!$AC$13)</f>
        <v>200.23701916728126</v>
      </c>
      <c r="Q77" s="31">
        <f>'Raw Data'!C77</f>
        <v>6.9429765974637125E-2</v>
      </c>
      <c r="R77" s="31">
        <f>'Raw Data'!C77/'Raw Data'!I$30*100</f>
        <v>0.66021333936123094</v>
      </c>
      <c r="S77" s="159">
        <f t="shared" si="7"/>
        <v>0.16500707813885634</v>
      </c>
      <c r="T77" s="159">
        <f t="shared" si="8"/>
        <v>0.10934325114767374</v>
      </c>
      <c r="U77" s="29">
        <f t="shared" si="9"/>
        <v>2.2084908583702924E-3</v>
      </c>
      <c r="V77" s="29">
        <f t="shared" si="10"/>
        <v>1.2877707762365775E-2</v>
      </c>
      <c r="W77" s="29">
        <f t="shared" si="11"/>
        <v>2.7537295210017655E-3</v>
      </c>
      <c r="X77" s="133">
        <f t="shared" si="12"/>
        <v>0.24109680002731682</v>
      </c>
      <c r="AS77" s="78"/>
      <c r="AT77" s="78"/>
    </row>
    <row r="78" spans="1:46" x14ac:dyDescent="0.2">
      <c r="A78" s="31">
        <f>'Raw Data'!A78</f>
        <v>327.33071899414062</v>
      </c>
      <c r="B78" s="2">
        <f>'Raw Data'!E78</f>
        <v>5.3355469255694024E-2</v>
      </c>
      <c r="C78" s="2">
        <f t="shared" si="1"/>
        <v>0.94664453074430599</v>
      </c>
      <c r="D78" s="88">
        <f t="shared" si="2"/>
        <v>4.5268754690563975E-3</v>
      </c>
      <c r="E78" s="77">
        <f>(2*Table!$AC$16*0.147)/A78</f>
        <v>0.33370004954008098</v>
      </c>
      <c r="F78" s="77">
        <f t="shared" si="3"/>
        <v>0.66740009908016196</v>
      </c>
      <c r="G78" s="31">
        <f>IF((('Raw Data'!C78)/('Raw Data'!C$136)*100)&lt;0,0,('Raw Data'!C78)/('Raw Data'!C$136)*100)</f>
        <v>6.0261385917494952</v>
      </c>
      <c r="H78" s="31">
        <f t="shared" si="4"/>
        <v>0.51127989959930176</v>
      </c>
      <c r="I78" s="42">
        <f t="shared" si="5"/>
        <v>3.9398075518522868E-2</v>
      </c>
      <c r="J78" s="77">
        <f>'Raw Data'!F78/I78</f>
        <v>0.11490092877577492</v>
      </c>
      <c r="K78" s="15">
        <f t="shared" si="6"/>
        <v>6.8336243075004979E-2</v>
      </c>
      <c r="L78" s="31">
        <f>A78*Table!$AC$9/$AC$16</f>
        <v>61.672151467655439</v>
      </c>
      <c r="M78" s="31">
        <f>A78*Table!$AD$9/$AC$16</f>
        <v>21.144737646053294</v>
      </c>
      <c r="N78" s="31">
        <f>ABS(A78*Table!$AE$9/$AC$16)</f>
        <v>26.704824938515682</v>
      </c>
      <c r="O78" s="31">
        <f>($L78*(Table!$AC$10/Table!$AC$9)/(Table!$AC$12-Table!$AC$14))</f>
        <v>132.28689718501812</v>
      </c>
      <c r="P78" s="31">
        <f>$N78*(Table!$AE$10/Table!$AE$9)/(Table!$AC$12-Table!$AC$13)</f>
        <v>219.2514362768118</v>
      </c>
      <c r="Q78" s="31">
        <f>'Raw Data'!C78</f>
        <v>7.5866566218901421E-2</v>
      </c>
      <c r="R78" s="31">
        <f>'Raw Data'!C78/'Raw Data'!I$30*100</f>
        <v>0.7214214008376203</v>
      </c>
      <c r="S78" s="159">
        <f t="shared" si="7"/>
        <v>0.18917444764753549</v>
      </c>
      <c r="T78" s="159">
        <f t="shared" si="8"/>
        <v>9.9615690509825661E-2</v>
      </c>
      <c r="U78" s="29">
        <f t="shared" si="9"/>
        <v>2.2039526355927936E-3</v>
      </c>
      <c r="V78" s="29">
        <f t="shared" si="10"/>
        <v>1.2832991667533305E-2</v>
      </c>
      <c r="W78" s="29">
        <f t="shared" si="11"/>
        <v>2.6332071753556105E-3</v>
      </c>
      <c r="X78" s="133">
        <f t="shared" si="12"/>
        <v>0.24373000720267243</v>
      </c>
      <c r="AS78" s="78"/>
      <c r="AT78" s="78"/>
    </row>
    <row r="79" spans="1:46" x14ac:dyDescent="0.2">
      <c r="A79" s="31">
        <f>'Raw Data'!A79</f>
        <v>357.57440185546875</v>
      </c>
      <c r="B79" s="2">
        <f>'Raw Data'!E79</f>
        <v>5.8622007513670242E-2</v>
      </c>
      <c r="C79" s="2">
        <f t="shared" si="1"/>
        <v>0.94137799248632981</v>
      </c>
      <c r="D79" s="88">
        <f t="shared" si="2"/>
        <v>5.2665382579762179E-3</v>
      </c>
      <c r="E79" s="77">
        <f>(2*Table!$AC$16*0.147)/A79</f>
        <v>0.30547566206511012</v>
      </c>
      <c r="F79" s="77">
        <f t="shared" si="3"/>
        <v>0.61095132413022024</v>
      </c>
      <c r="G79" s="31">
        <f>IF((('Raw Data'!C79)/('Raw Data'!C$136)*100)&lt;0,0,('Raw Data'!C79)/('Raw Data'!C$136)*100)</f>
        <v>6.620958389682932</v>
      </c>
      <c r="H79" s="31">
        <f t="shared" si="4"/>
        <v>0.59481979793343687</v>
      </c>
      <c r="I79" s="42">
        <f t="shared" si="5"/>
        <v>3.8379656392711514E-2</v>
      </c>
      <c r="J79" s="77">
        <f>'Raw Data'!F79/I79</f>
        <v>0.13722213153988422</v>
      </c>
      <c r="K79" s="15">
        <f t="shared" si="6"/>
        <v>7.4650162128633679E-2</v>
      </c>
      <c r="L79" s="31">
        <f>A79*Table!$AC$9/$AC$16</f>
        <v>67.370342569594001</v>
      </c>
      <c r="M79" s="31">
        <f>A79*Table!$AD$9/$AC$16</f>
        <v>23.098403166717944</v>
      </c>
      <c r="N79" s="31">
        <f>ABS(A79*Table!$AE$9/$AC$16)</f>
        <v>29.172214063464299</v>
      </c>
      <c r="O79" s="31">
        <f>($L79*(Table!$AC$10/Table!$AC$9)/(Table!$AC$12-Table!$AC$14))</f>
        <v>144.50952932130846</v>
      </c>
      <c r="P79" s="31">
        <f>$N79*(Table!$AE$10/Table!$AE$9)/(Table!$AC$12-Table!$AC$13)</f>
        <v>239.50914666226842</v>
      </c>
      <c r="Q79" s="31">
        <f>'Raw Data'!C79</f>
        <v>8.335509886732323E-2</v>
      </c>
      <c r="R79" s="31">
        <f>'Raw Data'!C79/'Raw Data'!I$30*100</f>
        <v>0.79263047200943193</v>
      </c>
      <c r="S79" s="159">
        <f t="shared" si="7"/>
        <v>0.22008435460119624</v>
      </c>
      <c r="T79" s="159">
        <f t="shared" si="8"/>
        <v>9.0132131960547146E-2</v>
      </c>
      <c r="U79" s="29">
        <f t="shared" si="9"/>
        <v>2.2166868430638178E-3</v>
      </c>
      <c r="V79" s="29">
        <f t="shared" si="10"/>
        <v>1.2958625547381201E-2</v>
      </c>
      <c r="W79" s="29">
        <f t="shared" si="11"/>
        <v>2.5671569008476028E-3</v>
      </c>
      <c r="X79" s="133">
        <f t="shared" si="12"/>
        <v>0.24629716410352004</v>
      </c>
      <c r="AS79" s="78"/>
      <c r="AT79" s="78"/>
    </row>
    <row r="80" spans="1:46" x14ac:dyDescent="0.2">
      <c r="A80" s="31">
        <f>'Raw Data'!A80</f>
        <v>391.5506591796875</v>
      </c>
      <c r="B80" s="2">
        <f>'Raw Data'!E80</f>
        <v>6.4458701490779841E-2</v>
      </c>
      <c r="C80" s="2">
        <f t="shared" si="1"/>
        <v>0.93554129850922019</v>
      </c>
      <c r="D80" s="88">
        <f t="shared" si="2"/>
        <v>5.8366939771095985E-3</v>
      </c>
      <c r="E80" s="77">
        <f>(2*Table!$AC$16*0.147)/A80</f>
        <v>0.27896844146087341</v>
      </c>
      <c r="F80" s="77">
        <f t="shared" si="3"/>
        <v>0.55793688292174681</v>
      </c>
      <c r="G80" s="31">
        <f>IF((('Raw Data'!C80)/('Raw Data'!C$136)*100)&lt;0,0,('Raw Data'!C80)/('Raw Data'!C$136)*100)</f>
        <v>7.2801734113920409</v>
      </c>
      <c r="H80" s="31">
        <f t="shared" si="4"/>
        <v>0.65921502170910884</v>
      </c>
      <c r="I80" s="42">
        <f t="shared" si="5"/>
        <v>3.9421538611629892E-2</v>
      </c>
      <c r="J80" s="77">
        <f>'Raw Data'!F80/I80</f>
        <v>0.1480585026021205</v>
      </c>
      <c r="K80" s="15">
        <f t="shared" si="6"/>
        <v>8.1743324012191226E-2</v>
      </c>
      <c r="L80" s="31">
        <f>A80*Table!$AC$9/$AC$16</f>
        <v>73.771785411384741</v>
      </c>
      <c r="M80" s="31">
        <f>A80*Table!$AD$9/$AC$16</f>
        <v>25.293183569617625</v>
      </c>
      <c r="N80" s="31">
        <f>ABS(A80*Table!$AE$9/$AC$16)</f>
        <v>31.944120124396715</v>
      </c>
      <c r="O80" s="31">
        <f>($L80*(Table!$AC$10/Table!$AC$9)/(Table!$AC$12-Table!$AC$14))</f>
        <v>158.24063794805824</v>
      </c>
      <c r="P80" s="31">
        <f>$N80*(Table!$AE$10/Table!$AE$9)/(Table!$AC$12-Table!$AC$13)</f>
        <v>262.26699609521108</v>
      </c>
      <c r="Q80" s="31">
        <f>'Raw Data'!C80</f>
        <v>9.1654340468812712E-2</v>
      </c>
      <c r="R80" s="31">
        <f>'Raw Data'!C80/'Raw Data'!I$30*100</f>
        <v>0.87154864111123509</v>
      </c>
      <c r="S80" s="159">
        <f t="shared" si="7"/>
        <v>0.24391069883739483</v>
      </c>
      <c r="T80" s="159">
        <f t="shared" si="8"/>
        <v>8.1366768427970526E-2</v>
      </c>
      <c r="U80" s="29">
        <f t="shared" si="9"/>
        <v>2.2258898578721852E-3</v>
      </c>
      <c r="V80" s="29">
        <f t="shared" si="10"/>
        <v>1.3049732300748565E-2</v>
      </c>
      <c r="W80" s="29">
        <f t="shared" si="11"/>
        <v>2.3727447206833489E-3</v>
      </c>
      <c r="X80" s="133">
        <f t="shared" si="12"/>
        <v>0.2486699088242034</v>
      </c>
      <c r="AS80" s="78"/>
      <c r="AT80" s="78"/>
    </row>
    <row r="81" spans="1:46" x14ac:dyDescent="0.2">
      <c r="A81" s="31">
        <f>'Raw Data'!A81</f>
        <v>428.7391357421875</v>
      </c>
      <c r="B81" s="2">
        <f>'Raw Data'!E81</f>
        <v>7.0904512828302707E-2</v>
      </c>
      <c r="C81" s="2">
        <f t="shared" si="1"/>
        <v>0.92909548717169732</v>
      </c>
      <c r="D81" s="88">
        <f t="shared" si="2"/>
        <v>6.4458113375228665E-3</v>
      </c>
      <c r="E81" s="77">
        <f>(2*Table!$AC$16*0.147)/A81</f>
        <v>0.25477095053440185</v>
      </c>
      <c r="F81" s="77">
        <f t="shared" si="3"/>
        <v>0.5095419010688037</v>
      </c>
      <c r="G81" s="31">
        <f>IF((('Raw Data'!C81)/('Raw Data'!C$136)*100)&lt;0,0,('Raw Data'!C81)/('Raw Data'!C$136)*100)</f>
        <v>8.0081841101647377</v>
      </c>
      <c r="H81" s="31">
        <f t="shared" si="4"/>
        <v>0.72801069877269686</v>
      </c>
      <c r="I81" s="42">
        <f t="shared" si="5"/>
        <v>3.9405168716405314E-2</v>
      </c>
      <c r="J81" s="77">
        <f>'Raw Data'!F81/I81</f>
        <v>0.16357781345672354</v>
      </c>
      <c r="K81" s="15">
        <f t="shared" si="6"/>
        <v>8.9507095105150022E-2</v>
      </c>
      <c r="L81" s="31">
        <f>A81*Table!$AC$9/$AC$16</f>
        <v>80.778440229672384</v>
      </c>
      <c r="M81" s="31">
        <f>A81*Table!$AD$9/$AC$16</f>
        <v>27.69546522160196</v>
      </c>
      <c r="N81" s="31">
        <f>ABS(A81*Table!$AE$9/$AC$16)</f>
        <v>34.978090658489585</v>
      </c>
      <c r="O81" s="31">
        <f>($L81*(Table!$AC$10/Table!$AC$9)/(Table!$AC$12-Table!$AC$14))</f>
        <v>173.26992756257485</v>
      </c>
      <c r="P81" s="31">
        <f>$N81*(Table!$AE$10/Table!$AE$9)/(Table!$AC$12-Table!$AC$13)</f>
        <v>287.17644218792753</v>
      </c>
      <c r="Q81" s="31">
        <f>'Raw Data'!C81</f>
        <v>0.10081969089107587</v>
      </c>
      <c r="R81" s="31">
        <f>'Raw Data'!C81/'Raw Data'!I$30*100</f>
        <v>0.95870271002900587</v>
      </c>
      <c r="S81" s="159">
        <f t="shared" si="7"/>
        <v>0.26936521840533068</v>
      </c>
      <c r="T81" s="159">
        <f t="shared" si="8"/>
        <v>7.3293112046080244E-2</v>
      </c>
      <c r="U81" s="29">
        <f t="shared" si="9"/>
        <v>2.2360979675191115E-3</v>
      </c>
      <c r="V81" s="29">
        <f t="shared" si="10"/>
        <v>1.3151094058422137E-2</v>
      </c>
      <c r="W81" s="29">
        <f t="shared" si="11"/>
        <v>2.1855026874293424E-3</v>
      </c>
      <c r="X81" s="133">
        <f t="shared" si="12"/>
        <v>0.25085541151163276</v>
      </c>
      <c r="AS81" s="78"/>
      <c r="AT81" s="78"/>
    </row>
    <row r="82" spans="1:46" x14ac:dyDescent="0.2">
      <c r="A82" s="31">
        <f>'Raw Data'!A82</f>
        <v>468.77590942382812</v>
      </c>
      <c r="B82" s="2">
        <f>'Raw Data'!E82</f>
        <v>7.7757348798942208E-2</v>
      </c>
      <c r="C82" s="2">
        <f t="shared" si="1"/>
        <v>0.92224265120105775</v>
      </c>
      <c r="D82" s="88">
        <f t="shared" si="2"/>
        <v>6.8528359706395009E-3</v>
      </c>
      <c r="E82" s="77">
        <f>(2*Table!$AC$16*0.147)/A82</f>
        <v>0.23301171188295458</v>
      </c>
      <c r="F82" s="77">
        <f t="shared" si="3"/>
        <v>0.46602342376590916</v>
      </c>
      <c r="G82" s="31">
        <f>IF((('Raw Data'!C82)/('Raw Data'!C$136)*100)&lt;0,0,('Raw Data'!C82)/('Raw Data'!C$136)*100)</f>
        <v>8.7821654823029416</v>
      </c>
      <c r="H82" s="31">
        <f t="shared" si="4"/>
        <v>0.77398137213820384</v>
      </c>
      <c r="I82" s="42">
        <f t="shared" si="5"/>
        <v>3.8772156861414664E-2</v>
      </c>
      <c r="J82" s="77">
        <f>'Raw Data'!F82/I82</f>
        <v>0.17674631811518635</v>
      </c>
      <c r="K82" s="15">
        <f t="shared" si="6"/>
        <v>9.7865500043907191E-2</v>
      </c>
      <c r="L82" s="31">
        <f>A82*Table!$AC$9/$AC$16</f>
        <v>88.321740712920274</v>
      </c>
      <c r="M82" s="31">
        <f>A82*Table!$AD$9/$AC$16</f>
        <v>30.281739673001237</v>
      </c>
      <c r="N82" s="31">
        <f>ABS(A82*Table!$AE$9/$AC$16)</f>
        <v>38.244435581925643</v>
      </c>
      <c r="O82" s="31">
        <f>($L82*(Table!$AC$10/Table!$AC$9)/(Table!$AC$12-Table!$AC$14))</f>
        <v>189.45032327953729</v>
      </c>
      <c r="P82" s="31">
        <f>$N82*(Table!$AE$10/Table!$AE$9)/(Table!$AC$12-Table!$AC$13)</f>
        <v>313.99372398953722</v>
      </c>
      <c r="Q82" s="31">
        <f>'Raw Data'!C82</f>
        <v>0.1105637928773649</v>
      </c>
      <c r="R82" s="31">
        <f>'Raw Data'!C82/'Raw Data'!I$30*100</f>
        <v>1.0513601750389605</v>
      </c>
      <c r="S82" s="159">
        <f t="shared" si="7"/>
        <v>0.28637444710514953</v>
      </c>
      <c r="T82" s="159">
        <f t="shared" si="8"/>
        <v>6.6113207100510496E-2</v>
      </c>
      <c r="U82" s="29">
        <f t="shared" si="9"/>
        <v>2.2427777407145045E-3</v>
      </c>
      <c r="V82" s="29">
        <f t="shared" si="10"/>
        <v>1.3217594456491333E-2</v>
      </c>
      <c r="W82" s="29">
        <f t="shared" si="11"/>
        <v>1.9435681693399471E-3</v>
      </c>
      <c r="X82" s="133">
        <f t="shared" si="12"/>
        <v>0.2527989796809727</v>
      </c>
      <c r="AS82" s="78"/>
      <c r="AT82" s="78"/>
    </row>
    <row r="83" spans="1:46" x14ac:dyDescent="0.2">
      <c r="A83" s="31">
        <f>'Raw Data'!A83</f>
        <v>512.8653564453125</v>
      </c>
      <c r="B83" s="2">
        <f>'Raw Data'!E83</f>
        <v>8.499739193660491E-2</v>
      </c>
      <c r="C83" s="2">
        <f t="shared" si="1"/>
        <v>0.91500260806339506</v>
      </c>
      <c r="D83" s="88">
        <f t="shared" si="2"/>
        <v>7.2400431376627022E-3</v>
      </c>
      <c r="E83" s="77">
        <f>(2*Table!$AC$16*0.147)/A83</f>
        <v>0.21298041634438691</v>
      </c>
      <c r="F83" s="77">
        <f t="shared" si="3"/>
        <v>0.42596083268877383</v>
      </c>
      <c r="G83" s="31">
        <f>IF((('Raw Data'!C83)/('Raw Data'!C$136)*100)&lt;0,0,('Raw Data'!C83)/('Raw Data'!C$136)*100)</f>
        <v>9.5998792793406125</v>
      </c>
      <c r="H83" s="31">
        <f t="shared" si="4"/>
        <v>0.81771379703767089</v>
      </c>
      <c r="I83" s="42">
        <f t="shared" si="5"/>
        <v>3.9038078866506454E-2</v>
      </c>
      <c r="J83" s="77">
        <f>'Raw Data'!F83/I83</f>
        <v>0.18546105105275687</v>
      </c>
      <c r="K83" s="15">
        <f t="shared" si="6"/>
        <v>0.10706997427706537</v>
      </c>
      <c r="L83" s="31">
        <f>A83*Table!$AC$9/$AC$16</f>
        <v>96.628602541195022</v>
      </c>
      <c r="M83" s="31">
        <f>A83*Table!$AD$9/$AC$16</f>
        <v>33.129806585552579</v>
      </c>
      <c r="N83" s="31">
        <f>ABS(A83*Table!$AE$9/$AC$16)</f>
        <v>41.841412266432229</v>
      </c>
      <c r="O83" s="31">
        <f>($L83*(Table!$AC$10/Table!$AC$9)/(Table!$AC$12-Table!$AC$14))</f>
        <v>207.26855971942308</v>
      </c>
      <c r="P83" s="31">
        <f>$N83*(Table!$AE$10/Table!$AE$9)/(Table!$AC$12-Table!$AC$13)</f>
        <v>343.52555226955843</v>
      </c>
      <c r="Q83" s="31">
        <f>'Raw Data'!C83</f>
        <v>0.12085846781497819</v>
      </c>
      <c r="R83" s="31">
        <f>'Raw Data'!C83/'Raw Data'!I$30*100</f>
        <v>1.1492530834016776</v>
      </c>
      <c r="S83" s="159">
        <f t="shared" si="7"/>
        <v>0.30255551999913166</v>
      </c>
      <c r="T83" s="159">
        <f t="shared" si="8"/>
        <v>5.9775774492651479E-2</v>
      </c>
      <c r="U83" s="29">
        <f t="shared" si="9"/>
        <v>2.2408475615650673E-3</v>
      </c>
      <c r="V83" s="29">
        <f t="shared" si="10"/>
        <v>1.3198364502399368E-2</v>
      </c>
      <c r="W83" s="29">
        <f t="shared" si="11"/>
        <v>1.7155146739890963E-3</v>
      </c>
      <c r="X83" s="133">
        <f t="shared" si="12"/>
        <v>0.25451449435496182</v>
      </c>
      <c r="AS83" s="78"/>
      <c r="AT83" s="78"/>
    </row>
    <row r="84" spans="1:46" x14ac:dyDescent="0.2">
      <c r="A84" s="31">
        <f>'Raw Data'!A84</f>
        <v>561.62744140625</v>
      </c>
      <c r="B84" s="2">
        <f>'Raw Data'!E84</f>
        <v>9.3952574708323425E-2</v>
      </c>
      <c r="C84" s="2">
        <f t="shared" si="1"/>
        <v>0.90604742529167659</v>
      </c>
      <c r="D84" s="88">
        <f t="shared" si="2"/>
        <v>8.9551827717185145E-3</v>
      </c>
      <c r="E84" s="77">
        <f>(2*Table!$AC$16*0.147)/A84</f>
        <v>0.19448885344853359</v>
      </c>
      <c r="F84" s="77">
        <f t="shared" si="3"/>
        <v>0.38897770689706718</v>
      </c>
      <c r="G84" s="31">
        <f>IF((('Raw Data'!C84)/('Raw Data'!C$136)*100)&lt;0,0,('Raw Data'!C84)/('Raw Data'!C$136)*100)</f>
        <v>10.611306472271993</v>
      </c>
      <c r="H84" s="31">
        <f t="shared" si="4"/>
        <v>1.0114271929313805</v>
      </c>
      <c r="I84" s="42">
        <f t="shared" si="5"/>
        <v>3.9444955604603371E-2</v>
      </c>
      <c r="J84" s="77">
        <f>'Raw Data'!F84/I84</f>
        <v>0.22702986058560581</v>
      </c>
      <c r="K84" s="15">
        <f t="shared" si="6"/>
        <v>0.11724994669448555</v>
      </c>
      <c r="L84" s="31">
        <f>A84*Table!$AC$9/$AC$16</f>
        <v>105.8158328104184</v>
      </c>
      <c r="M84" s="31">
        <f>A84*Table!$AD$9/$AC$16</f>
        <v>36.279714106429168</v>
      </c>
      <c r="N84" s="31">
        <f>ABS(A84*Table!$AE$9/$AC$16)</f>
        <v>45.819599668214629</v>
      </c>
      <c r="O84" s="31">
        <f>($L84*(Table!$AC$10/Table!$AC$9)/(Table!$AC$12-Table!$AC$14))</f>
        <v>226.97518835353583</v>
      </c>
      <c r="P84" s="31">
        <f>$N84*(Table!$AE$10/Table!$AE$9)/(Table!$AC$12-Table!$AC$13)</f>
        <v>376.18718939420864</v>
      </c>
      <c r="Q84" s="31">
        <f>'Raw Data'!C84</f>
        <v>0.13359191344352439</v>
      </c>
      <c r="R84" s="31">
        <f>'Raw Data'!C84/'Raw Data'!I$30*100</f>
        <v>1.2703364622952229</v>
      </c>
      <c r="S84" s="159">
        <f t="shared" si="7"/>
        <v>0.37422981171065878</v>
      </c>
      <c r="T84" s="159">
        <f t="shared" si="8"/>
        <v>5.3239101742849293E-2</v>
      </c>
      <c r="U84" s="29">
        <f t="shared" si="9"/>
        <v>2.2618846029219077E-3</v>
      </c>
      <c r="V84" s="29">
        <f t="shared" si="10"/>
        <v>1.34085685599265E-2</v>
      </c>
      <c r="W84" s="29">
        <f t="shared" si="11"/>
        <v>1.7694480896639228E-3</v>
      </c>
      <c r="X84" s="133">
        <f t="shared" si="12"/>
        <v>0.25628394244462577</v>
      </c>
      <c r="AS84" s="78"/>
      <c r="AT84" s="78"/>
    </row>
    <row r="85" spans="1:46" x14ac:dyDescent="0.2">
      <c r="A85" s="31">
        <f>'Raw Data'!A85</f>
        <v>613.77032470703125</v>
      </c>
      <c r="B85" s="2">
        <f>'Raw Data'!E85</f>
        <v>0.1039088437154591</v>
      </c>
      <c r="C85" s="2">
        <f t="shared" si="1"/>
        <v>0.89609115628454095</v>
      </c>
      <c r="D85" s="88">
        <f t="shared" si="2"/>
        <v>9.9562690071356708E-3</v>
      </c>
      <c r="E85" s="77">
        <f>(2*Table!$AC$16*0.147)/A85</f>
        <v>0.17796604486616965</v>
      </c>
      <c r="F85" s="77">
        <f t="shared" si="3"/>
        <v>0.35593208973233931</v>
      </c>
      <c r="G85" s="31">
        <f>IF((('Raw Data'!C85)/('Raw Data'!C$136)*100)&lt;0,0,('Raw Data'!C85)/('Raw Data'!C$136)*100)</f>
        <v>11.735799569806446</v>
      </c>
      <c r="H85" s="31">
        <f t="shared" si="4"/>
        <v>1.1244930975344527</v>
      </c>
      <c r="I85" s="42">
        <f t="shared" si="5"/>
        <v>3.8557567328177611E-2</v>
      </c>
      <c r="J85" s="77">
        <f>'Raw Data'!F85/I85</f>
        <v>0.25821828753858378</v>
      </c>
      <c r="K85" s="15">
        <f t="shared" si="6"/>
        <v>0.1281357222759017</v>
      </c>
      <c r="L85" s="31">
        <f>A85*Table!$AC$9/$AC$16</f>
        <v>115.64003692657295</v>
      </c>
      <c r="M85" s="31">
        <f>A85*Table!$AD$9/$AC$16</f>
        <v>39.648012660539294</v>
      </c>
      <c r="N85" s="31">
        <f>ABS(A85*Table!$AE$9/$AC$16)</f>
        <v>50.07360483649137</v>
      </c>
      <c r="O85" s="31">
        <f>($L85*(Table!$AC$10/Table!$AC$9)/(Table!$AC$12-Table!$AC$14))</f>
        <v>248.04812725562627</v>
      </c>
      <c r="P85" s="31">
        <f>$N85*(Table!$AE$10/Table!$AE$9)/(Table!$AC$12-Table!$AC$13)</f>
        <v>411.11334020107853</v>
      </c>
      <c r="Q85" s="31">
        <f>'Raw Data'!C85</f>
        <v>0.14774881155462935</v>
      </c>
      <c r="R85" s="31">
        <f>'Raw Data'!C85/'Raw Data'!I$30*100</f>
        <v>1.4049555675986114</v>
      </c>
      <c r="S85" s="159">
        <f t="shared" si="7"/>
        <v>0.41606439208007778</v>
      </c>
      <c r="T85" s="159">
        <f t="shared" si="8"/>
        <v>4.7154056989757942E-2</v>
      </c>
      <c r="U85" s="29">
        <f t="shared" si="9"/>
        <v>2.2890575041555387E-3</v>
      </c>
      <c r="V85" s="29">
        <f t="shared" si="10"/>
        <v>1.3682088026824763E-2</v>
      </c>
      <c r="W85" s="29">
        <f t="shared" si="11"/>
        <v>1.6471944100617632E-3</v>
      </c>
      <c r="X85" s="133">
        <f t="shared" si="12"/>
        <v>0.25793113685468755</v>
      </c>
      <c r="AS85" s="78"/>
      <c r="AT85" s="78"/>
    </row>
    <row r="86" spans="1:46" x14ac:dyDescent="0.2">
      <c r="A86" s="31">
        <f>'Raw Data'!A86</f>
        <v>671.8895263671875</v>
      </c>
      <c r="B86" s="2">
        <f>'Raw Data'!E86</f>
        <v>0.1157393436972254</v>
      </c>
      <c r="C86" s="2">
        <f t="shared" si="1"/>
        <v>0.88426065630277462</v>
      </c>
      <c r="D86" s="88">
        <f t="shared" si="2"/>
        <v>1.1830499981766301E-2</v>
      </c>
      <c r="E86" s="77">
        <f>(2*Table!$AC$16*0.147)/A86</f>
        <v>0.16257178130894204</v>
      </c>
      <c r="F86" s="77">
        <f t="shared" si="3"/>
        <v>0.32514356261788407</v>
      </c>
      <c r="G86" s="31">
        <f>IF((('Raw Data'!C86)/('Raw Data'!C$136)*100)&lt;0,0,('Raw Data'!C86)/('Raw Data'!C$136)*100)</f>
        <v>13.071974351779813</v>
      </c>
      <c r="H86" s="31">
        <f t="shared" si="4"/>
        <v>1.3361747819733676</v>
      </c>
      <c r="I86" s="42">
        <f t="shared" si="5"/>
        <v>3.9291984398068913E-2</v>
      </c>
      <c r="J86" s="77">
        <f>'Raw Data'!F86/I86</f>
        <v>0.30109194440043952</v>
      </c>
      <c r="K86" s="15">
        <f t="shared" si="6"/>
        <v>0.14026916304851911</v>
      </c>
      <c r="L86" s="31">
        <f>A86*Table!$AC$9/$AC$16</f>
        <v>126.59023499835408</v>
      </c>
      <c r="M86" s="31">
        <f>A86*Table!$AD$9/$AC$16</f>
        <v>43.402366285149967</v>
      </c>
      <c r="N86" s="31">
        <f>ABS(A86*Table!$AE$9/$AC$16)</f>
        <v>54.815179689808282</v>
      </c>
      <c r="O86" s="31">
        <f>($L86*(Table!$AC$10/Table!$AC$9)/(Table!$AC$12-Table!$AC$14))</f>
        <v>271.53632560779511</v>
      </c>
      <c r="P86" s="31">
        <f>$N86*(Table!$AE$10/Table!$AE$9)/(Table!$AC$12-Table!$AC$13)</f>
        <v>450.042526188902</v>
      </c>
      <c r="Q86" s="31">
        <f>'Raw Data'!C86</f>
        <v>0.16457069359952584</v>
      </c>
      <c r="R86" s="31">
        <f>'Raw Data'!C86/'Raw Data'!I$30*100</f>
        <v>1.5649162237134382</v>
      </c>
      <c r="S86" s="159">
        <f t="shared" si="7"/>
        <v>0.49438698164836498</v>
      </c>
      <c r="T86" s="159">
        <f t="shared" si="8"/>
        <v>4.1120321258221515E-2</v>
      </c>
      <c r="U86" s="29">
        <f t="shared" si="9"/>
        <v>2.3291272780731095E-3</v>
      </c>
      <c r="V86" s="29">
        <f t="shared" si="10"/>
        <v>1.4089534138098585E-2</v>
      </c>
      <c r="W86" s="29">
        <f t="shared" si="11"/>
        <v>1.6333052873156943E-3</v>
      </c>
      <c r="X86" s="133">
        <f t="shared" si="12"/>
        <v>0.25956444214200325</v>
      </c>
      <c r="AS86" s="78"/>
      <c r="AT86" s="78"/>
    </row>
    <row r="87" spans="1:46" x14ac:dyDescent="0.2">
      <c r="A87" s="31">
        <f>'Raw Data'!A87</f>
        <v>734.8570556640625</v>
      </c>
      <c r="B87" s="2">
        <f>'Raw Data'!E87</f>
        <v>0.12875950815193404</v>
      </c>
      <c r="C87" s="2">
        <f t="shared" si="1"/>
        <v>0.87124049184806596</v>
      </c>
      <c r="D87" s="88">
        <f t="shared" si="2"/>
        <v>1.3020164454708646E-2</v>
      </c>
      <c r="E87" s="77">
        <f>(2*Table!$AC$16*0.147)/A87</f>
        <v>0.14864153008046957</v>
      </c>
      <c r="F87" s="77">
        <f t="shared" si="3"/>
        <v>0.29728306016093914</v>
      </c>
      <c r="G87" s="31">
        <f>IF((('Raw Data'!C87)/('Raw Data'!C$136)*100)&lt;0,0,('Raw Data'!C87)/('Raw Data'!C$136)*100)</f>
        <v>14.542513672040247</v>
      </c>
      <c r="H87" s="31">
        <f t="shared" si="4"/>
        <v>1.4705393202604338</v>
      </c>
      <c r="I87" s="42">
        <f t="shared" si="5"/>
        <v>3.8904997152877763E-2</v>
      </c>
      <c r="J87" s="77">
        <f>'Raw Data'!F87/I87</f>
        <v>0.33466560615711438</v>
      </c>
      <c r="K87" s="15">
        <f t="shared" si="6"/>
        <v>0.15341478042621706</v>
      </c>
      <c r="L87" s="31">
        <f>A87*Table!$AC$9/$AC$16</f>
        <v>138.45390308387348</v>
      </c>
      <c r="M87" s="31">
        <f>A87*Table!$AD$9/$AC$16</f>
        <v>47.469909628756618</v>
      </c>
      <c r="N87" s="31">
        <f>ABS(A87*Table!$AE$9/$AC$16)</f>
        <v>59.952298661871531</v>
      </c>
      <c r="O87" s="31">
        <f>($L87*(Table!$AC$10/Table!$AC$9)/(Table!$AC$12-Table!$AC$14))</f>
        <v>296.98391909882776</v>
      </c>
      <c r="P87" s="31">
        <f>$N87*(Table!$AE$10/Table!$AE$9)/(Table!$AC$12-Table!$AC$13)</f>
        <v>492.21920083638355</v>
      </c>
      <c r="Q87" s="31">
        <f>'Raw Data'!C87</f>
        <v>0.1830841690232046</v>
      </c>
      <c r="R87" s="31">
        <f>'Raw Data'!C87/'Raw Data'!I$30*100</f>
        <v>1.7409623800135197</v>
      </c>
      <c r="S87" s="159">
        <f t="shared" si="7"/>
        <v>0.54410209333922754</v>
      </c>
      <c r="T87" s="159">
        <f t="shared" si="8"/>
        <v>3.5569085640027809E-2</v>
      </c>
      <c r="U87" s="29">
        <f t="shared" si="9"/>
        <v>2.3691170501728095E-3</v>
      </c>
      <c r="V87" s="29">
        <f t="shared" si="10"/>
        <v>1.450102489469849E-2</v>
      </c>
      <c r="W87" s="29">
        <f t="shared" si="11"/>
        <v>1.5026946637621819E-3</v>
      </c>
      <c r="X87" s="133">
        <f t="shared" si="12"/>
        <v>0.26106713680576543</v>
      </c>
      <c r="AS87" s="78"/>
      <c r="AT87" s="78"/>
    </row>
    <row r="88" spans="1:46" x14ac:dyDescent="0.2">
      <c r="A88" s="31">
        <f>'Raw Data'!A88</f>
        <v>805.02728271484375</v>
      </c>
      <c r="B88" s="2">
        <f>'Raw Data'!E88</f>
        <v>0.1432820036424606</v>
      </c>
      <c r="C88" s="2">
        <f t="shared" si="1"/>
        <v>0.85671799635753942</v>
      </c>
      <c r="D88" s="88">
        <f t="shared" si="2"/>
        <v>1.452249549052656E-2</v>
      </c>
      <c r="E88" s="77">
        <f>(2*Table!$AC$16*0.147)/A88</f>
        <v>0.13568518668829579</v>
      </c>
      <c r="F88" s="77">
        <f t="shared" si="3"/>
        <v>0.27137037337659159</v>
      </c>
      <c r="G88" s="31">
        <f>IF((('Raw Data'!C88)/('Raw Data'!C$136)*100)&lt;0,0,('Raw Data'!C88)/('Raw Data'!C$136)*100)</f>
        <v>16.182731099509144</v>
      </c>
      <c r="H88" s="31">
        <f t="shared" si="4"/>
        <v>1.6402174274688974</v>
      </c>
      <c r="I88" s="42">
        <f t="shared" si="5"/>
        <v>3.9607730669302788E-2</v>
      </c>
      <c r="J88" s="77">
        <f>'Raw Data'!F88/I88</f>
        <v>0.36665810550418487</v>
      </c>
      <c r="K88" s="15">
        <f t="shared" si="6"/>
        <v>0.16806409200658332</v>
      </c>
      <c r="L88" s="31">
        <f>A88*Table!$AC$9/$AC$16</f>
        <v>151.67462640765362</v>
      </c>
      <c r="M88" s="31">
        <f>A88*Table!$AD$9/$AC$16</f>
        <v>52.002729054052665</v>
      </c>
      <c r="N88" s="31">
        <f>ABS(A88*Table!$AE$9/$AC$16)</f>
        <v>65.677039789271049</v>
      </c>
      <c r="O88" s="31">
        <f>($L88*(Table!$AC$10/Table!$AC$9)/(Table!$AC$12-Table!$AC$14))</f>
        <v>325.34239898681608</v>
      </c>
      <c r="P88" s="31">
        <f>$N88*(Table!$AE$10/Table!$AE$9)/(Table!$AC$12-Table!$AC$13)</f>
        <v>539.22035951782459</v>
      </c>
      <c r="Q88" s="31">
        <f>'Raw Data'!C88</f>
        <v>0.20373382089892403</v>
      </c>
      <c r="R88" s="31">
        <f>'Raw Data'!C88/'Raw Data'!I$30*100</f>
        <v>1.9373216134076789</v>
      </c>
      <c r="S88" s="159">
        <f t="shared" si="7"/>
        <v>0.60688328664292668</v>
      </c>
      <c r="T88" s="159">
        <f t="shared" si="8"/>
        <v>3.0409688242687971E-2</v>
      </c>
      <c r="U88" s="29">
        <f t="shared" si="9"/>
        <v>2.4065291388315787E-3</v>
      </c>
      <c r="V88" s="29">
        <f t="shared" si="10"/>
        <v>1.4890363074449965E-2</v>
      </c>
      <c r="W88" s="29">
        <f t="shared" si="11"/>
        <v>1.3966258091804133E-3</v>
      </c>
      <c r="X88" s="133">
        <f t="shared" si="12"/>
        <v>0.26246376261494586</v>
      </c>
      <c r="AS88" s="78"/>
      <c r="AT88" s="78"/>
    </row>
    <row r="89" spans="1:46" x14ac:dyDescent="0.2">
      <c r="A89" s="31">
        <f>'Raw Data'!A89</f>
        <v>879.88702392578125</v>
      </c>
      <c r="B89" s="2">
        <f>'Raw Data'!E89</f>
        <v>0.15821540127277295</v>
      </c>
      <c r="C89" s="2">
        <f t="shared" si="1"/>
        <v>0.841784598727227</v>
      </c>
      <c r="D89" s="88">
        <f t="shared" si="2"/>
        <v>1.4933397630312345E-2</v>
      </c>
      <c r="E89" s="77">
        <f>(2*Table!$AC$16*0.147)/A89</f>
        <v>0.12414125242691232</v>
      </c>
      <c r="F89" s="77">
        <f t="shared" si="3"/>
        <v>0.24828250485382464</v>
      </c>
      <c r="G89" s="31">
        <f>IF((('Raw Data'!C89)/('Raw Data'!C$136)*100)&lt;0,0,('Raw Data'!C89)/('Raw Data'!C$136)*100)</f>
        <v>17.869357138438822</v>
      </c>
      <c r="H89" s="31">
        <f t="shared" si="4"/>
        <v>1.6866260389296777</v>
      </c>
      <c r="I89" s="42">
        <f t="shared" si="5"/>
        <v>3.8616313978198535E-2</v>
      </c>
      <c r="J89" s="77">
        <f>'Raw Data'!F89/I89</f>
        <v>0.38671214551298799</v>
      </c>
      <c r="K89" s="15">
        <f t="shared" si="6"/>
        <v>0.18369242498933086</v>
      </c>
      <c r="L89" s="31">
        <f>A89*Table!$AC$9/$AC$16</f>
        <v>165.77889780930312</v>
      </c>
      <c r="M89" s="31">
        <f>A89*Table!$AD$9/$AC$16</f>
        <v>56.838479248903923</v>
      </c>
      <c r="N89" s="31">
        <f>ABS(A89*Table!$AE$9/$AC$16)</f>
        <v>71.784368457120465</v>
      </c>
      <c r="O89" s="31">
        <f>($L89*(Table!$AC$10/Table!$AC$9)/(Table!$AC$12-Table!$AC$14))</f>
        <v>355.59609139704662</v>
      </c>
      <c r="P89" s="31">
        <f>$N89*(Table!$AE$10/Table!$AE$9)/(Table!$AC$12-Table!$AC$13)</f>
        <v>589.36263101084114</v>
      </c>
      <c r="Q89" s="31">
        <f>'Raw Data'!C89</f>
        <v>0.22496773779625071</v>
      </c>
      <c r="R89" s="31">
        <f>'Raw Data'!C89/'Raw Data'!I$30*100</f>
        <v>2.1392366708143835</v>
      </c>
      <c r="S89" s="159">
        <f t="shared" si="7"/>
        <v>0.62405455319587411</v>
      </c>
      <c r="T89" s="159">
        <f t="shared" si="8"/>
        <v>2.5968657994694166E-2</v>
      </c>
      <c r="U89" s="29">
        <f t="shared" si="9"/>
        <v>2.4312628924447336E-3</v>
      </c>
      <c r="V89" s="29">
        <f t="shared" si="10"/>
        <v>1.5150071245705179E-2</v>
      </c>
      <c r="W89" s="29">
        <f t="shared" si="11"/>
        <v>1.2021670334789825E-3</v>
      </c>
      <c r="X89" s="133">
        <f t="shared" si="12"/>
        <v>0.26366592964842483</v>
      </c>
      <c r="AS89" s="78"/>
      <c r="AT89" s="78"/>
    </row>
    <row r="90" spans="1:46" x14ac:dyDescent="0.2">
      <c r="A90" s="31">
        <f>'Raw Data'!A90</f>
        <v>962.45538330078125</v>
      </c>
      <c r="B90" s="2">
        <f>'Raw Data'!E90</f>
        <v>0.1740396682282235</v>
      </c>
      <c r="C90" s="2">
        <f t="shared" si="1"/>
        <v>0.82596033177177652</v>
      </c>
      <c r="D90" s="88">
        <f t="shared" si="2"/>
        <v>1.5824266955450556E-2</v>
      </c>
      <c r="E90" s="77">
        <f>(2*Table!$AC$16*0.147)/A90</f>
        <v>0.11349126311676414</v>
      </c>
      <c r="F90" s="77">
        <f t="shared" si="3"/>
        <v>0.22698252623352827</v>
      </c>
      <c r="G90" s="31">
        <f>IF((('Raw Data'!C90)/('Raw Data'!C$136)*100)&lt;0,0,('Raw Data'!C90)/('Raw Data'!C$136)*100)</f>
        <v>19.656600829041551</v>
      </c>
      <c r="H90" s="31">
        <f t="shared" si="4"/>
        <v>1.7872436906027289</v>
      </c>
      <c r="I90" s="42">
        <f t="shared" si="5"/>
        <v>3.8953692968905274E-2</v>
      </c>
      <c r="J90" s="77">
        <f>'Raw Data'!F90/I90</f>
        <v>0.40623277921511197</v>
      </c>
      <c r="K90" s="15">
        <f t="shared" si="6"/>
        <v>0.20093007226512891</v>
      </c>
      <c r="L90" s="31">
        <f>A90*Table!$AC$9/$AC$16</f>
        <v>181.33554455928919</v>
      </c>
      <c r="M90" s="31">
        <f>A90*Table!$AD$9/$AC$16</f>
        <v>62.172186706042012</v>
      </c>
      <c r="N90" s="31">
        <f>ABS(A90*Table!$AE$9/$AC$16)</f>
        <v>78.520594098714753</v>
      </c>
      <c r="O90" s="31">
        <f>($L90*(Table!$AC$10/Table!$AC$9)/(Table!$AC$12-Table!$AC$14))</f>
        <v>388.96513204480743</v>
      </c>
      <c r="P90" s="31">
        <f>$N90*(Table!$AE$10/Table!$AE$9)/(Table!$AC$12-Table!$AC$13)</f>
        <v>644.66826025217347</v>
      </c>
      <c r="Q90" s="31">
        <f>'Raw Data'!C90</f>
        <v>0.24746838887454939</v>
      </c>
      <c r="R90" s="31">
        <f>'Raw Data'!C90/'Raw Data'!I$30*100</f>
        <v>2.3531972074469296</v>
      </c>
      <c r="S90" s="159">
        <f t="shared" si="7"/>
        <v>0.66128325843884883</v>
      </c>
      <c r="T90" s="159">
        <f t="shared" si="8"/>
        <v>2.2035500682946796E-2</v>
      </c>
      <c r="U90" s="29">
        <f t="shared" si="9"/>
        <v>2.4449935532352063E-3</v>
      </c>
      <c r="V90" s="29">
        <f t="shared" si="10"/>
        <v>1.5295036489187584E-2</v>
      </c>
      <c r="W90" s="29">
        <f t="shared" si="11"/>
        <v>1.0646881002005148E-3</v>
      </c>
      <c r="X90" s="133">
        <f t="shared" si="12"/>
        <v>0.26473061774862533</v>
      </c>
      <c r="AS90" s="78"/>
      <c r="AT90" s="78"/>
    </row>
    <row r="91" spans="1:46" x14ac:dyDescent="0.2">
      <c r="A91" s="31">
        <f>'Raw Data'!A91</f>
        <v>1048.5657958984375</v>
      </c>
      <c r="B91" s="2">
        <f>'Raw Data'!E91</f>
        <v>0.18948978012591997</v>
      </c>
      <c r="C91" s="2">
        <f t="shared" si="1"/>
        <v>0.81051021987408001</v>
      </c>
      <c r="D91" s="88">
        <f t="shared" si="2"/>
        <v>1.5450111897696461E-2</v>
      </c>
      <c r="E91" s="77">
        <f>(2*Table!$AC$16*0.147)/A91</f>
        <v>0.10417112361627608</v>
      </c>
      <c r="F91" s="77">
        <f t="shared" si="3"/>
        <v>0.20834224723255215</v>
      </c>
      <c r="G91" s="31">
        <f>IF((('Raw Data'!C91)/('Raw Data'!C$136)*100)&lt;0,0,('Raw Data'!C91)/('Raw Data'!C$136)*100)</f>
        <v>21.401586242015323</v>
      </c>
      <c r="H91" s="31">
        <f t="shared" si="4"/>
        <v>1.7449854129737723</v>
      </c>
      <c r="I91" s="42">
        <f t="shared" si="5"/>
        <v>3.7215080982338722E-2</v>
      </c>
      <c r="J91" s="77">
        <f>'Raw Data'!F91/I91</f>
        <v>0.41515728274321556</v>
      </c>
      <c r="K91" s="15">
        <f t="shared" si="6"/>
        <v>0.21890718759559608</v>
      </c>
      <c r="L91" s="31">
        <f>A91*Table!$AC$9/$AC$16</f>
        <v>197.55954707571669</v>
      </c>
      <c r="M91" s="31">
        <f>A91*Table!$AD$9/$AC$16</f>
        <v>67.734701854531437</v>
      </c>
      <c r="N91" s="31">
        <f>ABS(A91*Table!$AE$9/$AC$16)</f>
        <v>85.545793263859196</v>
      </c>
      <c r="O91" s="31">
        <f>($L91*(Table!$AC$10/Table!$AC$9)/(Table!$AC$12-Table!$AC$14))</f>
        <v>423.76565224306461</v>
      </c>
      <c r="P91" s="31">
        <f>$N91*(Table!$AE$10/Table!$AE$9)/(Table!$AC$12-Table!$AC$13)</f>
        <v>702.34641431739874</v>
      </c>
      <c r="Q91" s="31">
        <f>'Raw Data'!C91</f>
        <v>0.26943702589953322</v>
      </c>
      <c r="R91" s="31">
        <f>'Raw Data'!C91/'Raw Data'!I$30*100</f>
        <v>2.5620987788101068</v>
      </c>
      <c r="S91" s="159">
        <f t="shared" si="7"/>
        <v>0.64564762258604369</v>
      </c>
      <c r="T91" s="159">
        <f t="shared" si="8"/>
        <v>1.8800166224728132E-2</v>
      </c>
      <c r="U91" s="29">
        <f t="shared" si="9"/>
        <v>2.4434315794316336E-3</v>
      </c>
      <c r="V91" s="29">
        <f t="shared" si="10"/>
        <v>1.527851708886928E-2</v>
      </c>
      <c r="W91" s="29">
        <f t="shared" si="11"/>
        <v>8.7579057352875887E-4</v>
      </c>
      <c r="X91" s="133">
        <f t="shared" si="12"/>
        <v>0.2656064083221541</v>
      </c>
      <c r="AS91" s="78"/>
      <c r="AT91" s="78"/>
    </row>
    <row r="92" spans="1:46" x14ac:dyDescent="0.2">
      <c r="A92" s="31">
        <f>'Raw Data'!A92</f>
        <v>1148.897705078125</v>
      </c>
      <c r="B92" s="2">
        <f>'Raw Data'!E92</f>
        <v>0.20617313383092378</v>
      </c>
      <c r="C92" s="2">
        <f t="shared" si="1"/>
        <v>0.79382686616907616</v>
      </c>
      <c r="D92" s="88">
        <f t="shared" si="2"/>
        <v>1.6683353705003817E-2</v>
      </c>
      <c r="E92" s="77">
        <f>(2*Table!$AC$16*0.147)/A92</f>
        <v>9.5073979747315615E-2</v>
      </c>
      <c r="F92" s="77">
        <f t="shared" si="3"/>
        <v>0.19014795949463123</v>
      </c>
      <c r="G92" s="31">
        <f>IF((('Raw Data'!C92)/('Raw Data'!C$136)*100)&lt;0,0,('Raw Data'!C92)/('Raw Data'!C$136)*100)</f>
        <v>23.28585795781138</v>
      </c>
      <c r="H92" s="31">
        <f t="shared" si="4"/>
        <v>1.8842717157960571</v>
      </c>
      <c r="I92" s="42">
        <f t="shared" si="5"/>
        <v>3.9685674966209561E-2</v>
      </c>
      <c r="J92" s="77">
        <f>'Raw Data'!F92/I92</f>
        <v>0.42038729892357601</v>
      </c>
      <c r="K92" s="15">
        <f t="shared" si="6"/>
        <v>0.23985329908476918</v>
      </c>
      <c r="L92" s="31">
        <f>A92*Table!$AC$9/$AC$16</f>
        <v>216.46301180088201</v>
      </c>
      <c r="M92" s="31">
        <f>A92*Table!$AD$9/$AC$16</f>
        <v>74.215889760302403</v>
      </c>
      <c r="N92" s="31">
        <f>ABS(A92*Table!$AE$9/$AC$16)</f>
        <v>93.731233599627274</v>
      </c>
      <c r="O92" s="31">
        <f>($L92*(Table!$AC$10/Table!$AC$9)/(Table!$AC$12-Table!$AC$14))</f>
        <v>464.31362462651663</v>
      </c>
      <c r="P92" s="31">
        <f>$N92*(Table!$AE$10/Table!$AE$9)/(Table!$AC$12-Table!$AC$13)</f>
        <v>769.55035796081495</v>
      </c>
      <c r="Q92" s="31">
        <f>'Raw Data'!C92</f>
        <v>0.2931592192617245</v>
      </c>
      <c r="R92" s="31">
        <f>'Raw Data'!C92/'Raw Data'!I$30*100</f>
        <v>2.7876750612124761</v>
      </c>
      <c r="S92" s="159">
        <f t="shared" si="7"/>
        <v>0.69718379567229982</v>
      </c>
      <c r="T92" s="159">
        <f t="shared" si="8"/>
        <v>1.5890122184633704E-2</v>
      </c>
      <c r="U92" s="29">
        <f t="shared" si="9"/>
        <v>2.4263910084343968E-3</v>
      </c>
      <c r="V92" s="29">
        <f t="shared" si="10"/>
        <v>1.5098770643891715E-2</v>
      </c>
      <c r="W92" s="29">
        <f t="shared" si="11"/>
        <v>7.8773591162855402E-4</v>
      </c>
      <c r="X92" s="133">
        <f t="shared" si="12"/>
        <v>0.26639414423378266</v>
      </c>
      <c r="AS92" s="78"/>
      <c r="AT92" s="78"/>
    </row>
    <row r="93" spans="1:46" x14ac:dyDescent="0.2">
      <c r="A93" s="31">
        <f>'Raw Data'!A93</f>
        <v>1258.7779541015625</v>
      </c>
      <c r="B93" s="2">
        <f>'Raw Data'!E93</f>
        <v>0.22315888438448711</v>
      </c>
      <c r="C93" s="2">
        <f t="shared" si="1"/>
        <v>0.77684111561551283</v>
      </c>
      <c r="D93" s="88">
        <f t="shared" si="2"/>
        <v>1.6985750553563328E-2</v>
      </c>
      <c r="E93" s="77">
        <f>(2*Table!$AC$16*0.147)/A93</f>
        <v>8.6774857144917852E-2</v>
      </c>
      <c r="F93" s="77">
        <f t="shared" si="3"/>
        <v>0.1735497142898357</v>
      </c>
      <c r="G93" s="31">
        <f>IF((('Raw Data'!C93)/('Raw Data'!C$136)*100)&lt;0,0,('Raw Data'!C93)/('Raw Data'!C$136)*100)</f>
        <v>25.204283347908291</v>
      </c>
      <c r="H93" s="31">
        <f t="shared" si="4"/>
        <v>1.9184253900969104</v>
      </c>
      <c r="I93" s="42">
        <f t="shared" si="5"/>
        <v>3.9667766254597669E-2</v>
      </c>
      <c r="J93" s="77">
        <f>'Raw Data'!F93/I93</f>
        <v>0.42820032881469861</v>
      </c>
      <c r="K93" s="15">
        <f t="shared" si="6"/>
        <v>0.26279280023969165</v>
      </c>
      <c r="L93" s="31">
        <f>A93*Table!$AC$9/$AC$16</f>
        <v>237.16547254731273</v>
      </c>
      <c r="M93" s="31">
        <f>A93*Table!$AD$9/$AC$16</f>
        <v>81.313876301935792</v>
      </c>
      <c r="N93" s="31">
        <f>ABS(A93*Table!$AE$9/$AC$16)</f>
        <v>102.69566206325685</v>
      </c>
      <c r="O93" s="31">
        <f>($L93*(Table!$AC$10/Table!$AC$9)/(Table!$AC$12-Table!$AC$14))</f>
        <v>508.72044733443323</v>
      </c>
      <c r="P93" s="31">
        <f>$N93*(Table!$AE$10/Table!$AE$9)/(Table!$AC$12-Table!$AC$13)</f>
        <v>843.14993483790499</v>
      </c>
      <c r="Q93" s="31">
        <f>'Raw Data'!C93</f>
        <v>0.31731139310868456</v>
      </c>
      <c r="R93" s="31">
        <f>'Raw Data'!C93/'Raw Data'!I$30*100</f>
        <v>3.0173400633119996</v>
      </c>
      <c r="S93" s="159">
        <f t="shared" si="7"/>
        <v>0.70982071426827897</v>
      </c>
      <c r="T93" s="159">
        <f t="shared" si="8"/>
        <v>1.3422007059020635E-2</v>
      </c>
      <c r="U93" s="29">
        <f t="shared" si="9"/>
        <v>2.3970391707929055E-3</v>
      </c>
      <c r="V93" s="29">
        <f t="shared" si="10"/>
        <v>1.4791204523934129E-2</v>
      </c>
      <c r="W93" s="29">
        <f t="shared" si="11"/>
        <v>6.6810773022392975E-4</v>
      </c>
      <c r="X93" s="133">
        <f t="shared" si="12"/>
        <v>0.26706225196400657</v>
      </c>
      <c r="AS93" s="78"/>
      <c r="AT93" s="78"/>
    </row>
    <row r="94" spans="1:46" x14ac:dyDescent="0.2">
      <c r="A94" s="31">
        <f>'Raw Data'!A94</f>
        <v>1379.2452392578125</v>
      </c>
      <c r="B94" s="2">
        <f>'Raw Data'!E94</f>
        <v>0.24030685748693972</v>
      </c>
      <c r="C94" s="2">
        <f t="shared" si="1"/>
        <v>0.7596931425130603</v>
      </c>
      <c r="D94" s="88">
        <f t="shared" si="2"/>
        <v>1.7147973102452613E-2</v>
      </c>
      <c r="E94" s="77">
        <f>(2*Table!$AC$16*0.147)/A94</f>
        <v>7.9195689087977639E-2</v>
      </c>
      <c r="F94" s="77">
        <f t="shared" si="3"/>
        <v>0.15839137817595528</v>
      </c>
      <c r="G94" s="31">
        <f>IF((('Raw Data'!C94)/('Raw Data'!C$136)*100)&lt;0,0,('Raw Data'!C94)/('Raw Data'!C$136)*100)</f>
        <v>27.141030675305171</v>
      </c>
      <c r="H94" s="31">
        <f t="shared" si="4"/>
        <v>1.9367473273968798</v>
      </c>
      <c r="I94" s="42">
        <f t="shared" si="5"/>
        <v>3.969236538659171E-2</v>
      </c>
      <c r="J94" s="77">
        <f>'Raw Data'!F94/I94</f>
        <v>0.43202195020217382</v>
      </c>
      <c r="K94" s="15">
        <f t="shared" si="6"/>
        <v>0.28794253780884055</v>
      </c>
      <c r="L94" s="31">
        <f>A94*Table!$AC$9/$AC$16</f>
        <v>259.86262935521523</v>
      </c>
      <c r="M94" s="31">
        <f>A94*Table!$AD$9/$AC$16</f>
        <v>89.095758636073796</v>
      </c>
      <c r="N94" s="31">
        <f>ABS(A94*Table!$AE$9/$AC$16)</f>
        <v>112.52381925791811</v>
      </c>
      <c r="O94" s="31">
        <f>($L94*(Table!$AC$10/Table!$AC$9)/(Table!$AC$12-Table!$AC$14))</f>
        <v>557.40589737283415</v>
      </c>
      <c r="P94" s="31">
        <f>$N94*(Table!$AE$10/Table!$AE$9)/(Table!$AC$12-Table!$AC$13)</f>
        <v>923.84088060688077</v>
      </c>
      <c r="Q94" s="31">
        <f>'Raw Data'!C94</f>
        <v>0.34169423248851671</v>
      </c>
      <c r="R94" s="31">
        <f>'Raw Data'!C94/'Raw Data'!I$30*100</f>
        <v>3.2491984828830542</v>
      </c>
      <c r="S94" s="159">
        <f t="shared" si="7"/>
        <v>0.71659986277631216</v>
      </c>
      <c r="T94" s="159">
        <f t="shared" si="8"/>
        <v>1.1346573979469476E-2</v>
      </c>
      <c r="U94" s="29">
        <f t="shared" si="9"/>
        <v>2.3557800965341631E-3</v>
      </c>
      <c r="V94" s="29">
        <f t="shared" si="10"/>
        <v>1.436325116521538E-2</v>
      </c>
      <c r="W94" s="29">
        <f t="shared" si="11"/>
        <v>5.618104559308284E-4</v>
      </c>
      <c r="X94" s="133">
        <f t="shared" si="12"/>
        <v>0.26762406241993741</v>
      </c>
      <c r="AS94" s="78"/>
      <c r="AT94" s="78"/>
    </row>
    <row r="95" spans="1:46" x14ac:dyDescent="0.2">
      <c r="A95" s="31">
        <f>'Raw Data'!A95</f>
        <v>1509.0743408203125</v>
      </c>
      <c r="B95" s="2">
        <f>'Raw Data'!E95</f>
        <v>0.25721982772704</v>
      </c>
      <c r="C95" s="2">
        <f t="shared" si="1"/>
        <v>0.74278017227296</v>
      </c>
      <c r="D95" s="88">
        <f t="shared" si="2"/>
        <v>1.6912970240100272E-2</v>
      </c>
      <c r="E95" s="77">
        <f>(2*Table!$AC$16*0.147)/A95</f>
        <v>7.2382303634530645E-2</v>
      </c>
      <c r="F95" s="77">
        <f t="shared" si="3"/>
        <v>0.14476460726906129</v>
      </c>
      <c r="G95" s="31">
        <f>IF((('Raw Data'!C95)/('Raw Data'!C$136)*100)&lt;0,0,('Raw Data'!C95)/('Raw Data'!C$136)*100)</f>
        <v>29.051236022325007</v>
      </c>
      <c r="H95" s="31">
        <f t="shared" si="4"/>
        <v>1.9102053470198364</v>
      </c>
      <c r="I95" s="42">
        <f t="shared" si="5"/>
        <v>3.9069141169954635E-2</v>
      </c>
      <c r="J95" s="77">
        <f>'Raw Data'!F95/I95</f>
        <v>0.43289843937257733</v>
      </c>
      <c r="K95" s="15">
        <f t="shared" si="6"/>
        <v>0.31504672488253621</v>
      </c>
      <c r="L95" s="31">
        <f>A95*Table!$AC$9/$AC$16</f>
        <v>284.32363943418511</v>
      </c>
      <c r="M95" s="31">
        <f>A95*Table!$AD$9/$AC$16</f>
        <v>97.482390663149175</v>
      </c>
      <c r="N95" s="31">
        <f>ABS(A95*Table!$AE$9/$AC$16)</f>
        <v>123.11574732322566</v>
      </c>
      <c r="O95" s="31">
        <f>($L95*(Table!$AC$10/Table!$AC$9)/(Table!$AC$12-Table!$AC$14))</f>
        <v>609.87481646114361</v>
      </c>
      <c r="P95" s="31">
        <f>$N95*(Table!$AE$10/Table!$AE$9)/(Table!$AC$12-Table!$AC$13)</f>
        <v>1010.8025231791925</v>
      </c>
      <c r="Q95" s="31">
        <f>'Raw Data'!C95</f>
        <v>0.36574291942873971</v>
      </c>
      <c r="R95" s="31">
        <f>'Raw Data'!C95/'Raw Data'!I$30*100</f>
        <v>3.4778794194983012</v>
      </c>
      <c r="S95" s="159">
        <f t="shared" si="7"/>
        <v>0.70677928410455992</v>
      </c>
      <c r="T95" s="159">
        <f t="shared" si="8"/>
        <v>9.6366470846120933E-3</v>
      </c>
      <c r="U95" s="29">
        <f t="shared" si="9"/>
        <v>2.3046441950684633E-3</v>
      </c>
      <c r="V95" s="29">
        <f t="shared" si="10"/>
        <v>1.3839999254373949E-2</v>
      </c>
      <c r="W95" s="29">
        <f t="shared" si="11"/>
        <v>4.6286956581421409E-4</v>
      </c>
      <c r="X95" s="133">
        <f t="shared" si="12"/>
        <v>0.26808693198575162</v>
      </c>
      <c r="Z95" s="89"/>
      <c r="AS95" s="78"/>
      <c r="AT95" s="78"/>
    </row>
    <row r="96" spans="1:46" x14ac:dyDescent="0.2">
      <c r="A96" s="31">
        <f>'Raw Data'!A96</f>
        <v>1648.4918212890625</v>
      </c>
      <c r="B96" s="2">
        <f>'Raw Data'!E96</f>
        <v>0.27414694518812555</v>
      </c>
      <c r="C96" s="2">
        <f t="shared" si="1"/>
        <v>0.72585305481187445</v>
      </c>
      <c r="D96" s="88">
        <f t="shared" si="2"/>
        <v>1.692711746108555E-2</v>
      </c>
      <c r="E96" s="77">
        <f>(2*Table!$AC$16*0.147)/A96</f>
        <v>6.6260733437500968E-2</v>
      </c>
      <c r="F96" s="77">
        <f t="shared" si="3"/>
        <v>0.13252146687500194</v>
      </c>
      <c r="G96" s="31">
        <f>IF((('Raw Data'!C96)/('Raw Data'!C$136)*100)&lt;0,0,('Raw Data'!C96)/('Raw Data'!C$136)*100)</f>
        <v>30.963039202060671</v>
      </c>
      <c r="H96" s="31">
        <f t="shared" si="4"/>
        <v>1.9118031797356636</v>
      </c>
      <c r="I96" s="42">
        <f t="shared" si="5"/>
        <v>3.8376162058919139E-2</v>
      </c>
      <c r="J96" s="77">
        <f>'Raw Data'!F96/I96</f>
        <v>0.4410841666526541</v>
      </c>
      <c r="K96" s="15">
        <f t="shared" si="6"/>
        <v>0.34415266050475263</v>
      </c>
      <c r="L96" s="31">
        <f>A96*Table!$AC$9/$AC$16</f>
        <v>310.59118926613826</v>
      </c>
      <c r="M96" s="31">
        <f>A96*Table!$AD$9/$AC$16</f>
        <v>106.48840774839026</v>
      </c>
      <c r="N96" s="31">
        <f>ABS(A96*Table!$AE$9/$AC$16)</f>
        <v>134.48993004804819</v>
      </c>
      <c r="O96" s="31">
        <f>($L96*(Table!$AC$10/Table!$AC$9)/(Table!$AC$12-Table!$AC$14))</f>
        <v>666.21876719463387</v>
      </c>
      <c r="P96" s="31">
        <f>$N96*(Table!$AE$10/Table!$AE$9)/(Table!$AC$12-Table!$AC$13)</f>
        <v>1104.1866178000671</v>
      </c>
      <c r="Q96" s="31">
        <f>'Raw Data'!C96</f>
        <v>0.38981172241503376</v>
      </c>
      <c r="R96" s="31">
        <f>'Raw Data'!C96/'Raw Data'!I$30*100</f>
        <v>3.7067516412455794</v>
      </c>
      <c r="S96" s="159">
        <f t="shared" si="7"/>
        <v>0.7073704849745488</v>
      </c>
      <c r="T96" s="159">
        <f t="shared" si="8"/>
        <v>8.2025176738029781E-3</v>
      </c>
      <c r="U96" s="29">
        <f t="shared" si="9"/>
        <v>2.2485714477776604E-3</v>
      </c>
      <c r="V96" s="29">
        <f t="shared" si="10"/>
        <v>1.3275384585921243E-2</v>
      </c>
      <c r="W96" s="29">
        <f t="shared" si="11"/>
        <v>3.8821241989880033E-4</v>
      </c>
      <c r="X96" s="133">
        <f t="shared" si="12"/>
        <v>0.2684751444056504</v>
      </c>
      <c r="Z96" s="103"/>
      <c r="AS96" s="78"/>
      <c r="AT96" s="78"/>
    </row>
    <row r="97" spans="1:46" x14ac:dyDescent="0.2">
      <c r="A97" s="31">
        <f>'Raw Data'!A97</f>
        <v>1808.945068359375</v>
      </c>
      <c r="B97" s="2">
        <f>'Raw Data'!E97</f>
        <v>0.2920842585917191</v>
      </c>
      <c r="C97" s="2">
        <f t="shared" si="1"/>
        <v>0.70791574140828084</v>
      </c>
      <c r="D97" s="88">
        <f t="shared" si="2"/>
        <v>1.7937313403593558E-2</v>
      </c>
      <c r="E97" s="77">
        <f>(2*Table!$AC$16*0.147)/A97</f>
        <v>6.0383412992966991E-2</v>
      </c>
      <c r="F97" s="77">
        <f t="shared" si="3"/>
        <v>0.12076682598593398</v>
      </c>
      <c r="G97" s="31">
        <f>IF((('Raw Data'!C97)/('Raw Data'!C$136)*100)&lt;0,0,('Raw Data'!C97)/('Raw Data'!C$136)*100)</f>
        <v>32.988937166066769</v>
      </c>
      <c r="H97" s="31">
        <f t="shared" si="4"/>
        <v>2.0258979640060986</v>
      </c>
      <c r="I97" s="42">
        <f t="shared" si="5"/>
        <v>4.0338582175653226E-2</v>
      </c>
      <c r="J97" s="77">
        <f>'Raw Data'!F97/I97</f>
        <v>0.44466891090733007</v>
      </c>
      <c r="K97" s="15">
        <f t="shared" si="6"/>
        <v>0.37765019513170278</v>
      </c>
      <c r="L97" s="31">
        <f>A97*Table!$AC$9/$AC$16</f>
        <v>340.82207314775337</v>
      </c>
      <c r="M97" s="31">
        <f>A97*Table!$AD$9/$AC$16</f>
        <v>116.85328222208688</v>
      </c>
      <c r="N97" s="31">
        <f>ABS(A97*Table!$AE$9/$AC$16)</f>
        <v>147.58028675821632</v>
      </c>
      <c r="O97" s="31">
        <f>($L97*(Table!$AC$10/Table!$AC$9)/(Table!$AC$12-Table!$AC$14))</f>
        <v>731.06407796600899</v>
      </c>
      <c r="P97" s="31">
        <f>$N97*(Table!$AE$10/Table!$AE$9)/(Table!$AC$12-Table!$AC$13)</f>
        <v>1211.6608108227938</v>
      </c>
      <c r="Q97" s="31">
        <f>'Raw Data'!C97</f>
        <v>0.41531693104887385</v>
      </c>
      <c r="R97" s="31">
        <f>'Raw Data'!C97/'Raw Data'!I$30*100</f>
        <v>3.9492827621109976</v>
      </c>
      <c r="S97" s="159">
        <f t="shared" si="7"/>
        <v>0.74958575260142002</v>
      </c>
      <c r="T97" s="159">
        <f t="shared" si="8"/>
        <v>6.9404415046743217E-3</v>
      </c>
      <c r="U97" s="29">
        <f t="shared" si="9"/>
        <v>2.1831966217154422E-3</v>
      </c>
      <c r="V97" s="29">
        <f t="shared" si="10"/>
        <v>1.2629289135168684E-2</v>
      </c>
      <c r="W97" s="29">
        <f t="shared" si="11"/>
        <v>3.4163837657970965E-4</v>
      </c>
      <c r="X97" s="133">
        <f t="shared" si="12"/>
        <v>0.26881678278223009</v>
      </c>
      <c r="Z97" s="2"/>
      <c r="AS97" s="78"/>
      <c r="AT97" s="78"/>
    </row>
    <row r="98" spans="1:46" x14ac:dyDescent="0.2">
      <c r="A98" s="31">
        <f>'Raw Data'!A98</f>
        <v>1978.6668701171875</v>
      </c>
      <c r="B98" s="2">
        <f>'Raw Data'!E98</f>
        <v>0.30967707418522017</v>
      </c>
      <c r="C98" s="2">
        <f t="shared" si="1"/>
        <v>0.69032292581477983</v>
      </c>
      <c r="D98" s="88">
        <f t="shared" si="2"/>
        <v>1.7592815593501065E-2</v>
      </c>
      <c r="E98" s="77">
        <f>(2*Table!$AC$16*0.147)/A98</f>
        <v>5.5203975360372727E-2</v>
      </c>
      <c r="F98" s="77">
        <f t="shared" si="3"/>
        <v>0.11040795072074545</v>
      </c>
      <c r="G98" s="31">
        <f>IF((('Raw Data'!C98)/('Raw Data'!C$136)*100)&lt;0,0,('Raw Data'!C98)/('Raw Data'!C$136)*100)</f>
        <v>34.975926437540842</v>
      </c>
      <c r="H98" s="31">
        <f t="shared" si="4"/>
        <v>1.9869892714740729</v>
      </c>
      <c r="I98" s="42">
        <f t="shared" si="5"/>
        <v>3.8947303224156515E-2</v>
      </c>
      <c r="J98" s="77">
        <f>'Raw Data'!F98/I98</f>
        <v>0.45170818354862036</v>
      </c>
      <c r="K98" s="15">
        <f t="shared" si="6"/>
        <v>0.41308270918259848</v>
      </c>
      <c r="L98" s="31">
        <f>A98*Table!$AC$9/$AC$16</f>
        <v>372.79923892533679</v>
      </c>
      <c r="M98" s="31">
        <f>A98*Table!$AD$9/$AC$16</f>
        <v>127.81688191725833</v>
      </c>
      <c r="N98" s="31">
        <f>ABS(A98*Table!$AE$9/$AC$16)</f>
        <v>161.42680571042311</v>
      </c>
      <c r="O98" s="31">
        <f>($L98*(Table!$AC$10/Table!$AC$9)/(Table!$AC$12-Table!$AC$14))</f>
        <v>799.65516715001468</v>
      </c>
      <c r="P98" s="31">
        <f>$N98*(Table!$AE$10/Table!$AE$9)/(Table!$AC$12-Table!$AC$13)</f>
        <v>1325.3432324336868</v>
      </c>
      <c r="Q98" s="31">
        <f>'Raw Data'!C98</f>
        <v>0.44033229550579561</v>
      </c>
      <c r="R98" s="31">
        <f>'Raw Data'!C98/'Raw Data'!I$30*100</f>
        <v>4.1871559145205239</v>
      </c>
      <c r="S98" s="159">
        <f t="shared" si="7"/>
        <v>0.73518946903110627</v>
      </c>
      <c r="T98" s="159">
        <f t="shared" si="8"/>
        <v>5.905849985383238E-3</v>
      </c>
      <c r="U98" s="29">
        <f t="shared" si="9"/>
        <v>2.1161500087543981E-3</v>
      </c>
      <c r="V98" s="29">
        <f t="shared" si="10"/>
        <v>1.1980417243602666E-2</v>
      </c>
      <c r="W98" s="29">
        <f t="shared" si="11"/>
        <v>2.8005929889141421E-4</v>
      </c>
      <c r="X98" s="133">
        <f t="shared" si="12"/>
        <v>0.2690968420811215</v>
      </c>
      <c r="Z98" s="2"/>
      <c r="AS98" s="78"/>
      <c r="AT98" s="78"/>
    </row>
    <row r="99" spans="1:46" x14ac:dyDescent="0.2">
      <c r="A99" s="31">
        <f>'Raw Data'!A99</f>
        <v>2159.324951171875</v>
      </c>
      <c r="B99" s="2">
        <f>'Raw Data'!E99</f>
        <v>0.32704350179520286</v>
      </c>
      <c r="C99" s="2">
        <f t="shared" si="1"/>
        <v>0.67295649820479708</v>
      </c>
      <c r="D99" s="88">
        <f t="shared" si="2"/>
        <v>1.7366427609982693E-2</v>
      </c>
      <c r="E99" s="77">
        <f>(2*Table!$AC$16*0.147)/A99</f>
        <v>5.0585381827341597E-2</v>
      </c>
      <c r="F99" s="77">
        <f t="shared" si="3"/>
        <v>0.10117076365468319</v>
      </c>
      <c r="G99" s="31">
        <f>IF((('Raw Data'!C99)/('Raw Data'!C$136)*100)&lt;0,0,('Raw Data'!C99)/('Raw Data'!C$136)*100)</f>
        <v>36.937346720807732</v>
      </c>
      <c r="H99" s="31">
        <f t="shared" si="4"/>
        <v>1.9614202832668894</v>
      </c>
      <c r="I99" s="42">
        <f t="shared" si="5"/>
        <v>3.794532088822411E-2</v>
      </c>
      <c r="J99" s="77">
        <f>'Raw Data'!F99/I99</f>
        <v>0.45766980495801163</v>
      </c>
      <c r="K99" s="15">
        <f t="shared" si="6"/>
        <v>0.45079837051238053</v>
      </c>
      <c r="L99" s="31">
        <f>A99*Table!$AC$9/$AC$16</f>
        <v>406.83690142428514</v>
      </c>
      <c r="M99" s="31">
        <f>A99*Table!$AD$9/$AC$16</f>
        <v>139.48693763118348</v>
      </c>
      <c r="N99" s="31">
        <f>ABS(A99*Table!$AE$9/$AC$16)</f>
        <v>176.1655459151882</v>
      </c>
      <c r="O99" s="31">
        <f>($L99*(Table!$AC$10/Table!$AC$9)/(Table!$AC$12-Table!$AC$14))</f>
        <v>872.66602622111793</v>
      </c>
      <c r="P99" s="31">
        <f>$N99*(Table!$AE$10/Table!$AE$9)/(Table!$AC$12-Table!$AC$13)</f>
        <v>1446.3509516846318</v>
      </c>
      <c r="Q99" s="31">
        <f>'Raw Data'!C99</f>
        <v>0.46502575708786026</v>
      </c>
      <c r="R99" s="31">
        <f>'Raw Data'!C99/'Raw Data'!I$30*100</f>
        <v>4.4219680660901934</v>
      </c>
      <c r="S99" s="159">
        <f t="shared" si="7"/>
        <v>0.72572889914601191</v>
      </c>
      <c r="T99" s="159">
        <f t="shared" si="8"/>
        <v>5.0483119099092866E-3</v>
      </c>
      <c r="U99" s="29">
        <f t="shared" si="9"/>
        <v>2.0478474366215109E-3</v>
      </c>
      <c r="V99" s="29">
        <f t="shared" si="10"/>
        <v>1.1333841511345104E-2</v>
      </c>
      <c r="W99" s="29">
        <f t="shared" si="11"/>
        <v>2.321317232084606E-4</v>
      </c>
      <c r="X99" s="133">
        <f t="shared" si="12"/>
        <v>0.26932897380432996</v>
      </c>
      <c r="Z99" s="2"/>
      <c r="AS99" s="78"/>
      <c r="AT99" s="78"/>
    </row>
    <row r="100" spans="1:46" x14ac:dyDescent="0.2">
      <c r="A100" s="31">
        <f>'Raw Data'!A100</f>
        <v>2368.696044921875</v>
      </c>
      <c r="B100" s="2">
        <f>'Raw Data'!E100</f>
        <v>0.34604195411595307</v>
      </c>
      <c r="C100" s="2">
        <f t="shared" si="1"/>
        <v>0.65395804588404693</v>
      </c>
      <c r="D100" s="88">
        <f t="shared" si="2"/>
        <v>1.8998452320750203E-2</v>
      </c>
      <c r="E100" s="77">
        <f>(2*Table!$AC$16*0.147)/A100</f>
        <v>4.6114096141000524E-2</v>
      </c>
      <c r="F100" s="77">
        <f t="shared" si="3"/>
        <v>9.2228192282001048E-2</v>
      </c>
      <c r="G100" s="31">
        <f>IF((('Raw Data'!C100)/('Raw Data'!C$136)*100)&lt;0,0,('Raw Data'!C100)/('Raw Data'!C$136)*100)</f>
        <v>39.083093132762819</v>
      </c>
      <c r="H100" s="31">
        <f t="shared" si="4"/>
        <v>2.1457464119550878</v>
      </c>
      <c r="I100" s="42">
        <f t="shared" si="5"/>
        <v>4.0191331801926466E-2</v>
      </c>
      <c r="J100" s="77">
        <f>'Raw Data'!F100/I100</f>
        <v>0.47270024328578136</v>
      </c>
      <c r="K100" s="15">
        <f t="shared" si="6"/>
        <v>0.49450839564948285</v>
      </c>
      <c r="L100" s="31">
        <f>A100*Table!$AC$9/$AC$16</f>
        <v>446.28436253144088</v>
      </c>
      <c r="M100" s="31">
        <f>A100*Table!$AD$9/$AC$16</f>
        <v>153.01178143935115</v>
      </c>
      <c r="N100" s="31">
        <f>ABS(A100*Table!$AE$9/$AC$16)</f>
        <v>193.24679763198594</v>
      </c>
      <c r="O100" s="31">
        <f>($L100*(Table!$AC$10/Table!$AC$9)/(Table!$AC$12-Table!$AC$14))</f>
        <v>957.2809149108557</v>
      </c>
      <c r="P100" s="31">
        <f>$N100*(Table!$AE$10/Table!$AE$9)/(Table!$AC$12-Table!$AC$13)</f>
        <v>1586.5911135631027</v>
      </c>
      <c r="Q100" s="31">
        <f>'Raw Data'!C100</f>
        <v>0.49203980759019034</v>
      </c>
      <c r="R100" s="31">
        <f>'Raw Data'!C100/'Raw Data'!I$30*100</f>
        <v>4.6788468880400096</v>
      </c>
      <c r="S100" s="159">
        <f t="shared" si="7"/>
        <v>0.79392988574636281</v>
      </c>
      <c r="T100" s="159">
        <f t="shared" si="8"/>
        <v>4.2686999705041639E-3</v>
      </c>
      <c r="U100" s="29">
        <f t="shared" si="9"/>
        <v>1.9752837845407592E-3</v>
      </c>
      <c r="V100" s="29">
        <f t="shared" si="10"/>
        <v>1.0663072884836056E-2</v>
      </c>
      <c r="W100" s="29">
        <f t="shared" si="11"/>
        <v>2.1103746656148169E-4</v>
      </c>
      <c r="X100" s="133">
        <f t="shared" si="12"/>
        <v>0.26954001127089144</v>
      </c>
      <c r="Z100" s="2"/>
      <c r="AS100" s="78"/>
      <c r="AT100" s="78"/>
    </row>
    <row r="101" spans="1:46" x14ac:dyDescent="0.2">
      <c r="A101" s="31">
        <f>'Raw Data'!A101</f>
        <v>2588.0859375</v>
      </c>
      <c r="B101" s="2">
        <f>'Raw Data'!E101</f>
        <v>0.36456595536962488</v>
      </c>
      <c r="C101" s="2">
        <f t="shared" si="1"/>
        <v>0.63543404463037512</v>
      </c>
      <c r="D101" s="88">
        <f t="shared" si="2"/>
        <v>1.8524001253671818E-2</v>
      </c>
      <c r="E101" s="77">
        <f>(2*Table!$AC$16*0.147)/A101</f>
        <v>4.2205042561240316E-2</v>
      </c>
      <c r="F101" s="77">
        <f t="shared" si="3"/>
        <v>8.4410085122480633E-2</v>
      </c>
      <c r="G101" s="31">
        <f>IF((('Raw Data'!C101)/('Raw Data'!C$136)*100)&lt;0,0,('Raw Data'!C101)/('Raw Data'!C$136)*100)</f>
        <v>41.175253512674665</v>
      </c>
      <c r="H101" s="31">
        <f t="shared" si="4"/>
        <v>2.0921603799118458</v>
      </c>
      <c r="I101" s="42">
        <f t="shared" si="5"/>
        <v>3.8469358105726714E-2</v>
      </c>
      <c r="J101" s="77">
        <f>'Raw Data'!F101/I101</f>
        <v>0.48152613315672288</v>
      </c>
      <c r="K101" s="15">
        <f t="shared" si="6"/>
        <v>0.54031002732489664</v>
      </c>
      <c r="L101" s="31">
        <f>A101*Table!$AC$9/$AC$16</f>
        <v>487.61945850754745</v>
      </c>
      <c r="M101" s="31">
        <f>A101*Table!$AD$9/$AC$16</f>
        <v>167.18381434544486</v>
      </c>
      <c r="N101" s="31">
        <f>ABS(A101*Table!$AE$9/$AC$16)</f>
        <v>211.14541922357407</v>
      </c>
      <c r="O101" s="31">
        <f>($L101*(Table!$AC$10/Table!$AC$9)/(Table!$AC$12-Table!$AC$14))</f>
        <v>1045.944784443474</v>
      </c>
      <c r="P101" s="31">
        <f>$N101*(Table!$AE$10/Table!$AE$9)/(Table!$AC$12-Table!$AC$13)</f>
        <v>1733.5420297501971</v>
      </c>
      <c r="Q101" s="31">
        <f>'Raw Data'!C101</f>
        <v>0.51837923234561456</v>
      </c>
      <c r="R101" s="31">
        <f>'Raw Data'!C101/'Raw Data'!I$30*100</f>
        <v>4.9293106384289285</v>
      </c>
      <c r="S101" s="159">
        <f t="shared" si="7"/>
        <v>0.77410296115701771</v>
      </c>
      <c r="T101" s="159">
        <f t="shared" si="8"/>
        <v>3.6319684584833478E-3</v>
      </c>
      <c r="U101" s="29">
        <f t="shared" si="9"/>
        <v>1.9046162907521028E-3</v>
      </c>
      <c r="V101" s="29">
        <f t="shared" si="10"/>
        <v>1.0025992355871509E-2</v>
      </c>
      <c r="W101" s="29">
        <f t="shared" si="11"/>
        <v>1.7236037364854126E-4</v>
      </c>
      <c r="X101" s="133">
        <f t="shared" si="12"/>
        <v>0.26971237164453998</v>
      </c>
      <c r="Z101" s="2"/>
      <c r="AS101" s="78"/>
      <c r="AT101" s="78"/>
    </row>
    <row r="102" spans="1:46" x14ac:dyDescent="0.2">
      <c r="A102" s="31">
        <f>'Raw Data'!A102</f>
        <v>2828.274169921875</v>
      </c>
      <c r="B102" s="2">
        <f>'Raw Data'!E102</f>
        <v>0.38380883662542509</v>
      </c>
      <c r="C102" s="2">
        <f t="shared" si="1"/>
        <v>0.61619116337457491</v>
      </c>
      <c r="D102" s="88">
        <f t="shared" si="2"/>
        <v>1.9242881255800204E-2</v>
      </c>
      <c r="E102" s="77">
        <f>(2*Table!$AC$16*0.147)/A102</f>
        <v>3.8620823364996573E-2</v>
      </c>
      <c r="F102" s="77">
        <f t="shared" si="3"/>
        <v>7.7241646729993146E-2</v>
      </c>
      <c r="G102" s="31">
        <f>IF((('Raw Data'!C102)/('Raw Data'!C$136)*100)&lt;0,0,('Raw Data'!C102)/('Raw Data'!C$136)*100)</f>
        <v>43.348606516025029</v>
      </c>
      <c r="H102" s="31">
        <f t="shared" si="4"/>
        <v>2.1733530033503641</v>
      </c>
      <c r="I102" s="42">
        <f t="shared" si="5"/>
        <v>3.8542814213411214E-2</v>
      </c>
      <c r="J102" s="77">
        <f>'Raw Data'!F102/I102</f>
        <v>0.49925989185046388</v>
      </c>
      <c r="K102" s="15">
        <f t="shared" si="6"/>
        <v>0.59045369084958654</v>
      </c>
      <c r="L102" s="31">
        <f>A102*Table!$AC$9/$AC$16</f>
        <v>532.87315512419605</v>
      </c>
      <c r="M102" s="31">
        <f>A102*Table!$AD$9/$AC$16</f>
        <v>182.69936747115295</v>
      </c>
      <c r="N102" s="31">
        <f>ABS(A102*Table!$AE$9/$AC$16)</f>
        <v>230.74084466615986</v>
      </c>
      <c r="O102" s="31">
        <f>($L102*(Table!$AC$10/Table!$AC$9)/(Table!$AC$12-Table!$AC$14))</f>
        <v>1143.0140607554615</v>
      </c>
      <c r="P102" s="31">
        <f>$N102*(Table!$AE$10/Table!$AE$9)/(Table!$AC$12-Table!$AC$13)</f>
        <v>1894.424012037437</v>
      </c>
      <c r="Q102" s="31">
        <f>'Raw Data'!C102</f>
        <v>0.54574083829531439</v>
      </c>
      <c r="R102" s="31">
        <f>'Raw Data'!C102/'Raw Data'!I$30*100</f>
        <v>5.1894943936346776</v>
      </c>
      <c r="S102" s="159">
        <f t="shared" si="7"/>
        <v>0.80414437233722047</v>
      </c>
      <c r="T102" s="159">
        <f t="shared" si="8"/>
        <v>3.0781007910433145E-3</v>
      </c>
      <c r="U102" s="29">
        <f t="shared" si="9"/>
        <v>1.8348625634756004E-3</v>
      </c>
      <c r="V102" s="29">
        <f t="shared" si="10"/>
        <v>9.4129658188013849E-3</v>
      </c>
      <c r="W102" s="29">
        <f t="shared" si="11"/>
        <v>1.4992950138245997E-4</v>
      </c>
      <c r="X102" s="133">
        <f t="shared" si="12"/>
        <v>0.26986230114592247</v>
      </c>
      <c r="Z102" s="2"/>
      <c r="AS102" s="78"/>
      <c r="AT102" s="78"/>
    </row>
    <row r="103" spans="1:46" x14ac:dyDescent="0.2">
      <c r="A103" s="31">
        <f>'Raw Data'!A103</f>
        <v>3097.742431640625</v>
      </c>
      <c r="B103" s="2">
        <f>'Raw Data'!E103</f>
        <v>0.40432707687394293</v>
      </c>
      <c r="C103" s="2">
        <f t="shared" si="1"/>
        <v>0.59567292312605713</v>
      </c>
      <c r="D103" s="88">
        <f t="shared" si="2"/>
        <v>2.0518240248517838E-2</v>
      </c>
      <c r="E103" s="77">
        <f>(2*Table!$AC$16*0.147)/A103</f>
        <v>3.5261252203749087E-2</v>
      </c>
      <c r="F103" s="77">
        <f t="shared" si="3"/>
        <v>7.0522504407498174E-2</v>
      </c>
      <c r="G103" s="31">
        <f>IF((('Raw Data'!C103)/('Raw Data'!C$136)*100)&lt;0,0,('Raw Data'!C103)/('Raw Data'!C$136)*100)</f>
        <v>45.666002672805824</v>
      </c>
      <c r="H103" s="31">
        <f t="shared" si="4"/>
        <v>2.317396156780795</v>
      </c>
      <c r="I103" s="42">
        <f t="shared" si="5"/>
        <v>3.9523797373627767E-2</v>
      </c>
      <c r="J103" s="77">
        <f>'Raw Data'!F103/I103</f>
        <v>0.51913635864879282</v>
      </c>
      <c r="K103" s="15">
        <f t="shared" si="6"/>
        <v>0.64671009321352468</v>
      </c>
      <c r="L103" s="31">
        <f>A103*Table!$AC$9/$AC$16</f>
        <v>583.64348154975244</v>
      </c>
      <c r="M103" s="31">
        <f>A103*Table!$AD$9/$AC$16</f>
        <v>200.10633653134369</v>
      </c>
      <c r="N103" s="31">
        <f>ABS(A103*Table!$AE$9/$AC$16)</f>
        <v>252.72504088763995</v>
      </c>
      <c r="O103" s="31">
        <f>($L103*(Table!$AC$10/Table!$AC$9)/(Table!$AC$12-Table!$AC$14))</f>
        <v>1251.9165198407391</v>
      </c>
      <c r="P103" s="31">
        <f>$N103*(Table!$AE$10/Table!$AE$9)/(Table!$AC$12-Table!$AC$13)</f>
        <v>2074.918233888669</v>
      </c>
      <c r="Q103" s="31">
        <f>'Raw Data'!C103</f>
        <v>0.57491588734323151</v>
      </c>
      <c r="R103" s="31">
        <f>'Raw Data'!C103/'Raw Data'!I$30*100</f>
        <v>5.4669223280020409</v>
      </c>
      <c r="S103" s="159">
        <f t="shared" si="7"/>
        <v>0.85744058838046111</v>
      </c>
      <c r="T103" s="159">
        <f t="shared" si="8"/>
        <v>2.5858023850979794E-3</v>
      </c>
      <c r="U103" s="29">
        <f t="shared" si="9"/>
        <v>1.7648085496593893E-3</v>
      </c>
      <c r="V103" s="29">
        <f t="shared" si="10"/>
        <v>8.8132996379365926E-3</v>
      </c>
      <c r="W103" s="29">
        <f t="shared" si="11"/>
        <v>1.3326297755552076E-4</v>
      </c>
      <c r="X103" s="133">
        <f t="shared" si="12"/>
        <v>0.26999556412347797</v>
      </c>
      <c r="Z103" s="2"/>
      <c r="AS103" s="78"/>
      <c r="AT103" s="78"/>
    </row>
    <row r="104" spans="1:46" x14ac:dyDescent="0.2">
      <c r="A104" s="31">
        <f>'Raw Data'!A104</f>
        <v>3389.171630859375</v>
      </c>
      <c r="B104" s="2">
        <f>'Raw Data'!E104</f>
        <v>0.42486916622205745</v>
      </c>
      <c r="C104" s="2">
        <f t="shared" si="1"/>
        <v>0.57513083377794261</v>
      </c>
      <c r="D104" s="88">
        <f t="shared" si="2"/>
        <v>2.0542089348114523E-2</v>
      </c>
      <c r="E104" s="77">
        <f>(2*Table!$AC$16*0.147)/A104</f>
        <v>3.2229196110861488E-2</v>
      </c>
      <c r="F104" s="77">
        <f t="shared" si="3"/>
        <v>6.4458392221722977E-2</v>
      </c>
      <c r="G104" s="31">
        <f>IF((('Raw Data'!C104)/('Raw Data'!C$136)*100)&lt;0,0,('Raw Data'!C104)/('Raw Data'!C$136)*100)</f>
        <v>47.986092423729126</v>
      </c>
      <c r="H104" s="31">
        <f t="shared" si="4"/>
        <v>2.3200897509233016</v>
      </c>
      <c r="I104" s="42">
        <f t="shared" si="5"/>
        <v>3.9048257888651294E-2</v>
      </c>
      <c r="J104" s="77">
        <f>'Raw Data'!F104/I104</f>
        <v>0.526069291149727</v>
      </c>
      <c r="K104" s="15">
        <f t="shared" si="6"/>
        <v>0.70755124083988929</v>
      </c>
      <c r="L104" s="31">
        <f>A104*Table!$AC$9/$AC$16</f>
        <v>638.55145282585499</v>
      </c>
      <c r="M104" s="31">
        <f>A104*Table!$AD$9/$AC$16</f>
        <v>218.93192668315029</v>
      </c>
      <c r="N104" s="31">
        <f>ABS(A104*Table!$AE$9/$AC$16)</f>
        <v>276.50088988532553</v>
      </c>
      <c r="O104" s="31">
        <f>($L104*(Table!$AC$10/Table!$AC$9)/(Table!$AC$12-Table!$AC$14))</f>
        <v>1369.6942360056953</v>
      </c>
      <c r="P104" s="31">
        <f>$N104*(Table!$AE$10/Table!$AE$9)/(Table!$AC$12-Table!$AC$13)</f>
        <v>2270.1222486479924</v>
      </c>
      <c r="Q104" s="31">
        <f>'Raw Data'!C104</f>
        <v>0.60412484761560326</v>
      </c>
      <c r="R104" s="31">
        <f>'Raw Data'!C104/'Raw Data'!I$30*100</f>
        <v>5.7446727269841817</v>
      </c>
      <c r="S104" s="159">
        <f t="shared" si="7"/>
        <v>0.85843722287459134</v>
      </c>
      <c r="T104" s="159">
        <f t="shared" si="8"/>
        <v>2.1740497218100119E-3</v>
      </c>
      <c r="U104" s="29">
        <f t="shared" si="9"/>
        <v>1.6950079112775808E-3</v>
      </c>
      <c r="V104" s="29">
        <f t="shared" si="10"/>
        <v>8.2319417828313549E-3</v>
      </c>
      <c r="W104" s="29">
        <f t="shared" si="11"/>
        <v>1.1145960511656033E-4</v>
      </c>
      <c r="X104" s="133">
        <f t="shared" si="12"/>
        <v>0.27010702372859452</v>
      </c>
      <c r="Z104" s="2"/>
      <c r="AS104" s="78"/>
      <c r="AT104" s="78"/>
    </row>
    <row r="105" spans="1:46" x14ac:dyDescent="0.2">
      <c r="A105" s="31">
        <f>'Raw Data'!A105</f>
        <v>3707.901611328125</v>
      </c>
      <c r="B105" s="2">
        <f>'Raw Data'!E105</f>
        <v>0.4464170710658153</v>
      </c>
      <c r="C105" s="2">
        <f t="shared" si="1"/>
        <v>0.5535829289341847</v>
      </c>
      <c r="D105" s="88">
        <f t="shared" si="2"/>
        <v>2.1547904843757848E-2</v>
      </c>
      <c r="E105" s="77">
        <f>(2*Table!$AC$16*0.147)/A105</f>
        <v>2.9458785209030964E-2</v>
      </c>
      <c r="F105" s="77">
        <f t="shared" si="3"/>
        <v>5.8917570418061928E-2</v>
      </c>
      <c r="G105" s="31">
        <f>IF((('Raw Data'!C105)/('Raw Data'!C$136)*100)&lt;0,0,('Raw Data'!C105)/('Raw Data'!C$136)*100)</f>
        <v>50.419782217141588</v>
      </c>
      <c r="H105" s="31">
        <f t="shared" si="4"/>
        <v>2.4336897934124622</v>
      </c>
      <c r="I105" s="42">
        <f t="shared" si="5"/>
        <v>3.9034639201616095E-2</v>
      </c>
      <c r="J105" s="77">
        <f>'Raw Data'!F105/I105</f>
        <v>0.552020084839563</v>
      </c>
      <c r="K105" s="15">
        <f t="shared" si="6"/>
        <v>0.77409192326509724</v>
      </c>
      <c r="L105" s="31">
        <f>A105*Table!$AC$9/$AC$16</f>
        <v>698.60314517283416</v>
      </c>
      <c r="M105" s="31">
        <f>A105*Table!$AD$9/$AC$16</f>
        <v>239.5210783449717</v>
      </c>
      <c r="N105" s="31">
        <f>ABS(A105*Table!$AE$9/$AC$16)</f>
        <v>302.50403544169126</v>
      </c>
      <c r="O105" s="31">
        <f>($L105*(Table!$AC$10/Table!$AC$9)/(Table!$AC$12-Table!$AC$14))</f>
        <v>1498.5052449009745</v>
      </c>
      <c r="P105" s="31">
        <f>$N105*(Table!$AE$10/Table!$AE$9)/(Table!$AC$12-Table!$AC$13)</f>
        <v>2483.6127704572345</v>
      </c>
      <c r="Q105" s="31">
        <f>'Raw Data'!C105</f>
        <v>0.63476398494327435</v>
      </c>
      <c r="R105" s="31">
        <f>'Raw Data'!C105/'Raw Data'!I$30*100</f>
        <v>6.0360227968899123</v>
      </c>
      <c r="S105" s="159">
        <f t="shared" si="7"/>
        <v>0.90046943518621481</v>
      </c>
      <c r="T105" s="159">
        <f t="shared" si="8"/>
        <v>1.8131990038653401E-3</v>
      </c>
      <c r="U105" s="29">
        <f t="shared" si="9"/>
        <v>1.6278810576982605E-3</v>
      </c>
      <c r="V105" s="29">
        <f t="shared" si="10"/>
        <v>7.6882381956464322E-3</v>
      </c>
      <c r="W105" s="29">
        <f t="shared" si="11"/>
        <v>9.7680676081017721E-5</v>
      </c>
      <c r="X105" s="133">
        <f t="shared" si="12"/>
        <v>0.27020470440467553</v>
      </c>
      <c r="Z105" s="2"/>
      <c r="AS105" s="78"/>
      <c r="AT105" s="78"/>
    </row>
    <row r="106" spans="1:46" x14ac:dyDescent="0.2">
      <c r="A106" s="31">
        <f>'Raw Data'!A106</f>
        <v>4058.128662109375</v>
      </c>
      <c r="B106" s="2">
        <f>'Raw Data'!E106</f>
        <v>0.46849497753244679</v>
      </c>
      <c r="C106" s="2">
        <f t="shared" si="1"/>
        <v>0.53150502246755327</v>
      </c>
      <c r="D106" s="88">
        <f t="shared" si="2"/>
        <v>2.2077906466631492E-2</v>
      </c>
      <c r="E106" s="77">
        <f>(2*Table!$AC$16*0.147)/A106</f>
        <v>2.6916415480912385E-2</v>
      </c>
      <c r="F106" s="77">
        <f t="shared" si="3"/>
        <v>5.3832830961824771E-2</v>
      </c>
      <c r="G106" s="31">
        <f>IF((('Raw Data'!C106)/('Raw Data'!C$136)*100)&lt;0,0,('Raw Data'!C106)/('Raw Data'!C$136)*100)</f>
        <v>52.913332101334689</v>
      </c>
      <c r="H106" s="31">
        <f t="shared" si="4"/>
        <v>2.4935498841931008</v>
      </c>
      <c r="I106" s="42">
        <f t="shared" si="5"/>
        <v>3.9197610450605769E-2</v>
      </c>
      <c r="J106" s="77">
        <f>'Raw Data'!F106/I106</f>
        <v>0.56324623396246576</v>
      </c>
      <c r="K106" s="15">
        <f t="shared" si="6"/>
        <v>0.84720819217861165</v>
      </c>
      <c r="L106" s="31">
        <f>A106*Table!$AC$9/$AC$16</f>
        <v>764.58917847341831</v>
      </c>
      <c r="M106" s="31">
        <f>A106*Table!$AD$9/$AC$16</f>
        <v>262.14486119088627</v>
      </c>
      <c r="N106" s="31">
        <f>ABS(A106*Table!$AE$9/$AC$16)</f>
        <v>331.07682600832715</v>
      </c>
      <c r="O106" s="31">
        <f>($L106*(Table!$AC$10/Table!$AC$9)/(Table!$AC$12-Table!$AC$14))</f>
        <v>1640.0454278709105</v>
      </c>
      <c r="P106" s="31">
        <f>$N106*(Table!$AE$10/Table!$AE$9)/(Table!$AC$12-Table!$AC$13)</f>
        <v>2718.2005419402881</v>
      </c>
      <c r="Q106" s="31">
        <f>'Raw Data'!C106</f>
        <v>0.66615673579508439</v>
      </c>
      <c r="R106" s="31">
        <f>'Raw Data'!C106/'Raw Data'!I$30*100</f>
        <v>6.3345390396089192</v>
      </c>
      <c r="S106" s="159">
        <f t="shared" si="7"/>
        <v>0.92261777236596898</v>
      </c>
      <c r="T106" s="159">
        <f t="shared" si="8"/>
        <v>1.5045355632370416E-3</v>
      </c>
      <c r="U106" s="29">
        <f t="shared" si="9"/>
        <v>1.5609507650051412E-3</v>
      </c>
      <c r="V106" s="29">
        <f t="shared" si="10"/>
        <v>7.161335843002015E-3</v>
      </c>
      <c r="W106" s="29">
        <f t="shared" si="11"/>
        <v>8.3553813426767842E-5</v>
      </c>
      <c r="X106" s="133">
        <f t="shared" si="12"/>
        <v>0.27028825821810232</v>
      </c>
      <c r="Z106" s="2"/>
      <c r="AS106" s="78"/>
      <c r="AT106" s="78"/>
    </row>
    <row r="107" spans="1:46" x14ac:dyDescent="0.2">
      <c r="A107" s="31">
        <f>'Raw Data'!A107</f>
        <v>4432.369140625</v>
      </c>
      <c r="B107" s="2">
        <f>'Raw Data'!E107</f>
        <v>0.48961074318106368</v>
      </c>
      <c r="C107" s="2">
        <f t="shared" si="1"/>
        <v>0.51038925681893632</v>
      </c>
      <c r="D107" s="88">
        <f t="shared" si="2"/>
        <v>2.1115765648616891E-2</v>
      </c>
      <c r="E107" s="77">
        <f>(2*Table!$AC$16*0.147)/A107</f>
        <v>2.4643768079508986E-2</v>
      </c>
      <c r="F107" s="77">
        <f t="shared" si="3"/>
        <v>4.9287536159017972E-2</v>
      </c>
      <c r="G107" s="31">
        <f>IF((('Raw Data'!C107)/('Raw Data'!C$136)*100)&lt;0,0,('Raw Data'!C107)/('Raw Data'!C$136)*100)</f>
        <v>55.298214701835633</v>
      </c>
      <c r="H107" s="31">
        <f t="shared" si="4"/>
        <v>2.3848826005009442</v>
      </c>
      <c r="I107" s="42">
        <f t="shared" si="5"/>
        <v>3.8310110407142162E-2</v>
      </c>
      <c r="J107" s="77">
        <f>'Raw Data'!F107/I107</f>
        <v>0.55117997375127048</v>
      </c>
      <c r="K107" s="15">
        <f t="shared" si="6"/>
        <v>0.9253377010341729</v>
      </c>
      <c r="L107" s="31">
        <f>A107*Table!$AC$9/$AC$16</f>
        <v>835.09956487181989</v>
      </c>
      <c r="M107" s="31">
        <f>A107*Table!$AD$9/$AC$16</f>
        <v>286.31985081319539</v>
      </c>
      <c r="N107" s="31">
        <f>ABS(A107*Table!$AE$9/$AC$16)</f>
        <v>361.60871893416345</v>
      </c>
      <c r="O107" s="31">
        <f>($L107*(Table!$AC$10/Table!$AC$9)/(Table!$AC$12-Table!$AC$14))</f>
        <v>1791.2903579404119</v>
      </c>
      <c r="P107" s="31">
        <f>$N107*(Table!$AE$10/Table!$AE$9)/(Table!$AC$12-Table!$AC$13)</f>
        <v>2968.8728976532293</v>
      </c>
      <c r="Q107" s="31">
        <f>'Raw Data'!C107</f>
        <v>0.69618141096318131</v>
      </c>
      <c r="R107" s="31">
        <f>'Raw Data'!C107/'Raw Data'!I$30*100</f>
        <v>6.620046138440375</v>
      </c>
      <c r="S107" s="159">
        <f t="shared" si="7"/>
        <v>0.88241068934563582</v>
      </c>
      <c r="T107" s="159">
        <f t="shared" si="8"/>
        <v>1.2570704875662919E-3</v>
      </c>
      <c r="U107" s="29">
        <f t="shared" si="9"/>
        <v>1.4935683216824524E-3</v>
      </c>
      <c r="V107" s="29">
        <f t="shared" si="10"/>
        <v>6.6464161353760008E-3</v>
      </c>
      <c r="W107" s="29">
        <f t="shared" si="11"/>
        <v>6.6987689634176684E-5</v>
      </c>
      <c r="X107" s="133">
        <f t="shared" si="12"/>
        <v>0.27035524590773652</v>
      </c>
      <c r="Z107" s="2"/>
      <c r="AS107" s="78"/>
      <c r="AT107" s="78"/>
    </row>
    <row r="108" spans="1:46" x14ac:dyDescent="0.2">
      <c r="A108" s="31">
        <f>'Raw Data'!A108</f>
        <v>4843.4384765625</v>
      </c>
      <c r="B108" s="2">
        <f>'Raw Data'!E108</f>
        <v>0.51208350637285438</v>
      </c>
      <c r="C108" s="2">
        <f t="shared" si="1"/>
        <v>0.48791649362714562</v>
      </c>
      <c r="D108" s="88">
        <f t="shared" si="2"/>
        <v>2.2472763191790701E-2</v>
      </c>
      <c r="E108" s="77">
        <f>(2*Table!$AC$16*0.147)/A108</f>
        <v>2.2552217329259501E-2</v>
      </c>
      <c r="F108" s="77">
        <f t="shared" si="3"/>
        <v>4.5104434658519002E-2</v>
      </c>
      <c r="G108" s="31">
        <f>IF((('Raw Data'!C108)/('Raw Data'!C$136)*100)&lt;0,0,('Raw Data'!C108)/('Raw Data'!C$136)*100)</f>
        <v>57.836360976668466</v>
      </c>
      <c r="H108" s="31">
        <f t="shared" si="4"/>
        <v>2.5381462748328332</v>
      </c>
      <c r="I108" s="42">
        <f t="shared" si="5"/>
        <v>3.8517864975410099E-2</v>
      </c>
      <c r="J108" s="77">
        <f>'Raw Data'!F108/I108</f>
        <v>0.58343740511415598</v>
      </c>
      <c r="K108" s="15">
        <f t="shared" si="6"/>
        <v>1.011155903944144</v>
      </c>
      <c r="L108" s="31">
        <f>A108*Table!$AC$9/$AC$16</f>
        <v>912.54885049814038</v>
      </c>
      <c r="M108" s="31">
        <f>A108*Table!$AD$9/$AC$16</f>
        <v>312.87389159936242</v>
      </c>
      <c r="N108" s="31">
        <f>ABS(A108*Table!$AE$9/$AC$16)</f>
        <v>395.1452433628387</v>
      </c>
      <c r="O108" s="31">
        <f>($L108*(Table!$AC$10/Table!$AC$9)/(Table!$AC$12-Table!$AC$14))</f>
        <v>1957.4192417377533</v>
      </c>
      <c r="P108" s="31">
        <f>$N108*(Table!$AE$10/Table!$AE$9)/(Table!$AC$12-Table!$AC$13)</f>
        <v>3244.2138207129606</v>
      </c>
      <c r="Q108" s="31">
        <f>'Raw Data'!C108</f>
        <v>0.7281356117338873</v>
      </c>
      <c r="R108" s="31">
        <f>'Raw Data'!C108/'Raw Data'!I$30*100</f>
        <v>6.9239012544889249</v>
      </c>
      <c r="S108" s="159">
        <f t="shared" si="7"/>
        <v>0.9391185140789895</v>
      </c>
      <c r="T108" s="159">
        <f t="shared" si="8"/>
        <v>1.0365099414522128E-3</v>
      </c>
      <c r="U108" s="29">
        <f t="shared" si="9"/>
        <v>1.4295425219074895E-3</v>
      </c>
      <c r="V108" s="29">
        <f t="shared" si="10"/>
        <v>6.1717902017455421E-3</v>
      </c>
      <c r="W108" s="29">
        <f t="shared" si="11"/>
        <v>5.970475376616786E-5</v>
      </c>
      <c r="X108" s="133">
        <f t="shared" si="12"/>
        <v>0.27041495066150267</v>
      </c>
      <c r="Z108" s="2"/>
      <c r="AS108" s="78"/>
      <c r="AT108" s="78"/>
    </row>
    <row r="109" spans="1:46" x14ac:dyDescent="0.2">
      <c r="A109" s="31">
        <f>'Raw Data'!A109</f>
        <v>5306.69775390625</v>
      </c>
      <c r="B109" s="2">
        <f>'Raw Data'!E109</f>
        <v>0.53565329569833764</v>
      </c>
      <c r="C109" s="2">
        <f t="shared" si="1"/>
        <v>0.46434670430166236</v>
      </c>
      <c r="D109" s="88">
        <f t="shared" si="2"/>
        <v>2.3569789325483259E-2</v>
      </c>
      <c r="E109" s="77">
        <f>(2*Table!$AC$16*0.147)/A109</f>
        <v>2.0583474358216624E-2</v>
      </c>
      <c r="F109" s="77">
        <f t="shared" si="3"/>
        <v>4.1166948716433248E-2</v>
      </c>
      <c r="G109" s="31">
        <f>IF((('Raw Data'!C109)/('Raw Data'!C$136)*100)&lt;0,0,('Raw Data'!C109)/('Raw Data'!C$136)*100)</f>
        <v>60.498408917302825</v>
      </c>
      <c r="H109" s="31">
        <f t="shared" si="4"/>
        <v>2.6620479406343591</v>
      </c>
      <c r="I109" s="42">
        <f t="shared" si="5"/>
        <v>3.9670565323269624E-2</v>
      </c>
      <c r="J109" s="77">
        <f>'Raw Data'!F109/I109</f>
        <v>0.5941379744255344</v>
      </c>
      <c r="K109" s="15">
        <f t="shared" si="6"/>
        <v>1.1078697066712273</v>
      </c>
      <c r="L109" s="31">
        <f>A109*Table!$AC$9/$AC$16</f>
        <v>999.83120642530207</v>
      </c>
      <c r="M109" s="31">
        <f>A109*Table!$AD$9/$AC$16</f>
        <v>342.7992707743893</v>
      </c>
      <c r="N109" s="31">
        <f>ABS(A109*Table!$AE$9/$AC$16)</f>
        <v>432.93961213037738</v>
      </c>
      <c r="O109" s="31">
        <f>($L109*(Table!$AC$10/Table!$AC$9)/(Table!$AC$12-Table!$AC$14))</f>
        <v>2144.6400824223556</v>
      </c>
      <c r="P109" s="31">
        <f>$N109*(Table!$AE$10/Table!$AE$9)/(Table!$AC$12-Table!$AC$13)</f>
        <v>3554.5124148635246</v>
      </c>
      <c r="Q109" s="31">
        <f>'Raw Data'!C109</f>
        <v>0.76164968269178634</v>
      </c>
      <c r="R109" s="31">
        <f>'Raw Data'!C109/'Raw Data'!I$30*100</f>
        <v>7.2425893040898206</v>
      </c>
      <c r="S109" s="159">
        <f t="shared" si="7"/>
        <v>0.98496234484366907</v>
      </c>
      <c r="T109" s="159">
        <f t="shared" si="8"/>
        <v>8.438080741465237E-4</v>
      </c>
      <c r="U109" s="29">
        <f t="shared" si="9"/>
        <v>1.3648015470183062E-3</v>
      </c>
      <c r="V109" s="29">
        <f t="shared" si="10"/>
        <v>5.7065736997805663E-3</v>
      </c>
      <c r="W109" s="29">
        <f t="shared" si="11"/>
        <v>5.2163533961357811E-5</v>
      </c>
      <c r="X109" s="133">
        <f t="shared" si="12"/>
        <v>0.27046711419546404</v>
      </c>
      <c r="Z109" s="2"/>
      <c r="AS109" s="78"/>
      <c r="AT109" s="78"/>
    </row>
    <row r="110" spans="1:46" x14ac:dyDescent="0.2">
      <c r="A110" s="31">
        <f>'Raw Data'!A110</f>
        <v>5805.666015625</v>
      </c>
      <c r="B110" s="2">
        <f>'Raw Data'!E110</f>
        <v>0.55920906759385391</v>
      </c>
      <c r="C110" s="2">
        <f t="shared" si="1"/>
        <v>0.44079093240614609</v>
      </c>
      <c r="D110" s="88">
        <f t="shared" si="2"/>
        <v>2.3555771895516275E-2</v>
      </c>
      <c r="E110" s="77">
        <f>(2*Table!$AC$16*0.147)/A110</f>
        <v>1.8814426605037154E-2</v>
      </c>
      <c r="F110" s="77">
        <f t="shared" si="3"/>
        <v>3.7628853210074309E-2</v>
      </c>
      <c r="G110" s="31">
        <f>IF((('Raw Data'!C110)/('Raw Data'!C$136)*100)&lt;0,0,('Raw Data'!C110)/('Raw Data'!C$136)*100)</f>
        <v>63.158873684237108</v>
      </c>
      <c r="H110" s="31">
        <f t="shared" si="4"/>
        <v>2.6604647669342825</v>
      </c>
      <c r="I110" s="42">
        <f t="shared" si="5"/>
        <v>3.9027695583031985E-2</v>
      </c>
      <c r="J110" s="77">
        <f>'Raw Data'!F110/I110</f>
        <v>0.60356553323526441</v>
      </c>
      <c r="K110" s="15">
        <f t="shared" si="6"/>
        <v>1.2120384095791128</v>
      </c>
      <c r="L110" s="31">
        <f>A110*Table!$AC$9/$AC$16</f>
        <v>1093.8414670841019</v>
      </c>
      <c r="M110" s="31">
        <f>A110*Table!$AD$9/$AC$16</f>
        <v>375.03136014312065</v>
      </c>
      <c r="N110" s="31">
        <f>ABS(A110*Table!$AE$9/$AC$16)</f>
        <v>473.64724910383603</v>
      </c>
      <c r="O110" s="31">
        <f>($L110*(Table!$AC$10/Table!$AC$9)/(Table!$AC$12-Table!$AC$14))</f>
        <v>2346.2922931876919</v>
      </c>
      <c r="P110" s="31">
        <f>$N110*(Table!$AE$10/Table!$AE$9)/(Table!$AC$12-Table!$AC$13)</f>
        <v>3888.7294671907712</v>
      </c>
      <c r="Q110" s="31">
        <f>'Raw Data'!C110</f>
        <v>0.79514382215449586</v>
      </c>
      <c r="R110" s="31">
        <f>'Raw Data'!C110/'Raw Data'!I$30*100</f>
        <v>7.5610878234681556</v>
      </c>
      <c r="S110" s="159">
        <f t="shared" si="7"/>
        <v>0.98437656783487604</v>
      </c>
      <c r="T110" s="159">
        <f t="shared" si="8"/>
        <v>6.8290209911914257E-4</v>
      </c>
      <c r="U110" s="29">
        <f t="shared" si="9"/>
        <v>1.3023635536592573E-3</v>
      </c>
      <c r="V110" s="29">
        <f t="shared" si="10"/>
        <v>5.2721177753703736E-3</v>
      </c>
      <c r="W110" s="29">
        <f t="shared" si="11"/>
        <v>4.3556528072528631E-5</v>
      </c>
      <c r="X110" s="133">
        <f t="shared" si="12"/>
        <v>0.27051067072353657</v>
      </c>
      <c r="Z110" s="2"/>
      <c r="AS110" s="78"/>
      <c r="AT110" s="78"/>
    </row>
    <row r="111" spans="1:46" x14ac:dyDescent="0.2">
      <c r="A111" s="31">
        <f>'Raw Data'!A111</f>
        <v>6356.28955078125</v>
      </c>
      <c r="B111" s="2">
        <f>'Raw Data'!E111</f>
        <v>0.583003395380846</v>
      </c>
      <c r="C111" s="2">
        <f t="shared" si="1"/>
        <v>0.416996604619154</v>
      </c>
      <c r="D111" s="88">
        <f t="shared" si="2"/>
        <v>2.3794327786992087E-2</v>
      </c>
      <c r="E111" s="77">
        <f>(2*Table!$AC$16*0.147)/A111</f>
        <v>1.7184597440327364E-2</v>
      </c>
      <c r="F111" s="77">
        <f t="shared" si="3"/>
        <v>3.4369194880654728E-2</v>
      </c>
      <c r="G111" s="31">
        <f>IF((('Raw Data'!C111)/('Raw Data'!C$136)*100)&lt;0,0,('Raw Data'!C111)/('Raw Data'!C$136)*100)</f>
        <v>65.846281722104337</v>
      </c>
      <c r="H111" s="31">
        <f t="shared" si="4"/>
        <v>2.6874080378672289</v>
      </c>
      <c r="I111" s="42">
        <f t="shared" si="5"/>
        <v>3.9351624169579269E-2</v>
      </c>
      <c r="J111" s="77">
        <f>'Raw Data'!F111/I111</f>
        <v>0.60465935750083388</v>
      </c>
      <c r="K111" s="15">
        <f t="shared" si="6"/>
        <v>1.3269910906378362</v>
      </c>
      <c r="L111" s="31">
        <f>A111*Table!$AC$9/$AC$16</f>
        <v>1197.5840616262903</v>
      </c>
      <c r="M111" s="31">
        <f>A111*Table!$AD$9/$AC$16</f>
        <v>410.60024970044236</v>
      </c>
      <c r="N111" s="31">
        <f>ABS(A111*Table!$AE$9/$AC$16)</f>
        <v>518.56911026785804</v>
      </c>
      <c r="O111" s="31">
        <f>($L111*(Table!$AC$10/Table!$AC$9)/(Table!$AC$12-Table!$AC$14))</f>
        <v>2568.8203810087743</v>
      </c>
      <c r="P111" s="31">
        <f>$N111*(Table!$AE$10/Table!$AE$9)/(Table!$AC$12-Table!$AC$13)</f>
        <v>4257.5460613124624</v>
      </c>
      <c r="Q111" s="31">
        <f>'Raw Data'!C111</f>
        <v>0.8289771661371923</v>
      </c>
      <c r="R111" s="31">
        <f>'Raw Data'!C111/'Raw Data'!I$30*100</f>
        <v>7.8828118664489866</v>
      </c>
      <c r="S111" s="159">
        <f t="shared" si="7"/>
        <v>0.99434562470676935</v>
      </c>
      <c r="T111" s="159">
        <f t="shared" si="8"/>
        <v>5.4730667840297009E-4</v>
      </c>
      <c r="U111" s="29">
        <f t="shared" si="9"/>
        <v>1.240159341935597E-3</v>
      </c>
      <c r="V111" s="29">
        <f t="shared" si="10"/>
        <v>4.8533692002028211E-3</v>
      </c>
      <c r="W111" s="29">
        <f t="shared" si="11"/>
        <v>3.6705074177207191E-5</v>
      </c>
      <c r="X111" s="133">
        <f t="shared" si="12"/>
        <v>0.27054737579771376</v>
      </c>
      <c r="Z111" s="2"/>
      <c r="AS111" s="78"/>
      <c r="AT111" s="78"/>
    </row>
    <row r="112" spans="1:46" x14ac:dyDescent="0.2">
      <c r="A112" s="31">
        <f>'Raw Data'!A112</f>
        <v>6945.6953125</v>
      </c>
      <c r="B112" s="2">
        <f>'Raw Data'!E112</f>
        <v>0.60646078568455664</v>
      </c>
      <c r="C112" s="2">
        <f t="shared" si="1"/>
        <v>0.39353921431544336</v>
      </c>
      <c r="D112" s="88">
        <f t="shared" si="2"/>
        <v>2.3457390303710635E-2</v>
      </c>
      <c r="E112" s="77">
        <f>(2*Table!$AC$16*0.147)/A112</f>
        <v>1.5726327204096609E-2</v>
      </c>
      <c r="F112" s="77">
        <f t="shared" si="3"/>
        <v>3.1452654408193219E-2</v>
      </c>
      <c r="G112" s="31">
        <f>IF((('Raw Data'!C112)/('Raw Data'!C$136)*100)&lt;0,0,('Raw Data'!C112)/('Raw Data'!C$136)*100)</f>
        <v>68.49563495510651</v>
      </c>
      <c r="H112" s="31">
        <f t="shared" si="4"/>
        <v>2.6493532330021736</v>
      </c>
      <c r="I112" s="42">
        <f t="shared" si="5"/>
        <v>3.8512055565235181E-2</v>
      </c>
      <c r="J112" s="77">
        <f>'Raw Data'!F112/I112</f>
        <v>0.60909213905698689</v>
      </c>
      <c r="K112" s="15">
        <f t="shared" si="6"/>
        <v>1.4500402670988515</v>
      </c>
      <c r="L112" s="31">
        <f>A112*Table!$AC$9/$AC$16</f>
        <v>1308.6335883078307</v>
      </c>
      <c r="M112" s="31">
        <f>A112*Table!$AD$9/$AC$16</f>
        <v>448.67437313411335</v>
      </c>
      <c r="N112" s="31">
        <f>ABS(A112*Table!$AE$9/$AC$16)</f>
        <v>566.65496586008396</v>
      </c>
      <c r="O112" s="31">
        <f>($L112*(Table!$AC$10/Table!$AC$9)/(Table!$AC$12-Table!$AC$14))</f>
        <v>2807.0218539421512</v>
      </c>
      <c r="P112" s="31">
        <f>$N112*(Table!$AE$10/Table!$AE$9)/(Table!$AC$12-Table!$AC$13)</f>
        <v>4652.3396211829549</v>
      </c>
      <c r="Q112" s="31">
        <f>'Raw Data'!C112</f>
        <v>0.86233141603181129</v>
      </c>
      <c r="R112" s="31">
        <f>'Raw Data'!C112/'Raw Data'!I$30*100</f>
        <v>8.199980164450448</v>
      </c>
      <c r="S112" s="159">
        <f t="shared" si="7"/>
        <v>0.98026528105092647</v>
      </c>
      <c r="T112" s="159">
        <f t="shared" si="8"/>
        <v>4.3535588757825927E-4</v>
      </c>
      <c r="U112" s="29">
        <f t="shared" si="9"/>
        <v>1.1805844908994413E-3</v>
      </c>
      <c r="V112" s="29">
        <f t="shared" si="10"/>
        <v>4.4656948886674019E-3</v>
      </c>
      <c r="W112" s="29">
        <f t="shared" si="11"/>
        <v>3.0304578574352578E-5</v>
      </c>
      <c r="X112" s="133">
        <f t="shared" si="12"/>
        <v>0.2705776803762881</v>
      </c>
      <c r="Z112" s="2"/>
      <c r="AS112" s="78"/>
      <c r="AT112" s="78"/>
    </row>
    <row r="113" spans="1:46" x14ac:dyDescent="0.2">
      <c r="A113" s="31">
        <f>'Raw Data'!A113</f>
        <v>7604.18017578125</v>
      </c>
      <c r="B113" s="2">
        <f>'Raw Data'!E113</f>
        <v>0.63039042060803607</v>
      </c>
      <c r="C113" s="2">
        <f t="shared" si="1"/>
        <v>0.36960957939196393</v>
      </c>
      <c r="D113" s="88">
        <f t="shared" si="2"/>
        <v>2.3929634923479437E-2</v>
      </c>
      <c r="E113" s="77">
        <f>(2*Table!$AC$16*0.147)/A113</f>
        <v>1.4364504077931422E-2</v>
      </c>
      <c r="F113" s="77">
        <f t="shared" si="3"/>
        <v>2.8729008155862844E-2</v>
      </c>
      <c r="G113" s="31">
        <f>IF((('Raw Data'!C113)/('Raw Data'!C$136)*100)&lt;0,0,('Raw Data'!C113)/('Raw Data'!C$136)*100)</f>
        <v>71.198325016884326</v>
      </c>
      <c r="H113" s="31">
        <f t="shared" si="4"/>
        <v>2.7026900617778153</v>
      </c>
      <c r="I113" s="42">
        <f t="shared" si="5"/>
        <v>3.9336670468393731E-2</v>
      </c>
      <c r="J113" s="77">
        <f>'Raw Data'!F113/I113</f>
        <v>0.60832893680481792</v>
      </c>
      <c r="K113" s="15">
        <f t="shared" si="6"/>
        <v>1.587510962842517</v>
      </c>
      <c r="L113" s="31">
        <f>A113*Table!$AC$9/$AC$16</f>
        <v>1432.6982601242469</v>
      </c>
      <c r="M113" s="31">
        <f>A113*Table!$AD$9/$AC$16</f>
        <v>491.21083204259889</v>
      </c>
      <c r="N113" s="31">
        <f>ABS(A113*Table!$AE$9/$AC$16)</f>
        <v>620.37654461268187</v>
      </c>
      <c r="O113" s="31">
        <f>($L113*(Table!$AC$10/Table!$AC$9)/(Table!$AC$12-Table!$AC$14))</f>
        <v>3073.1408411073512</v>
      </c>
      <c r="P113" s="31">
        <f>$N113*(Table!$AE$10/Table!$AE$9)/(Table!$AC$12-Table!$AC$13)</f>
        <v>5093.4034861468117</v>
      </c>
      <c r="Q113" s="31">
        <f>'Raw Data'!C113</f>
        <v>0.89635715430835261</v>
      </c>
      <c r="R113" s="31">
        <f>'Raw Data'!C113/'Raw Data'!I$30*100</f>
        <v>8.5235337005518499</v>
      </c>
      <c r="S113" s="159">
        <f t="shared" si="7"/>
        <v>1</v>
      </c>
      <c r="T113" s="159">
        <f t="shared" si="8"/>
        <v>3.4007403255364999E-4</v>
      </c>
      <c r="U113" s="29">
        <f t="shared" si="9"/>
        <v>1.1209010706635639E-3</v>
      </c>
      <c r="V113" s="29">
        <f t="shared" si="10"/>
        <v>4.0906391727275277E-3</v>
      </c>
      <c r="W113" s="29">
        <f t="shared" si="11"/>
        <v>2.5792372175613556E-5</v>
      </c>
      <c r="X113" s="133">
        <f t="shared" si="12"/>
        <v>0.27060347274846369</v>
      </c>
      <c r="Z113" s="2"/>
      <c r="AS113" s="78"/>
      <c r="AT113" s="78"/>
    </row>
    <row r="114" spans="1:46" x14ac:dyDescent="0.2">
      <c r="A114" s="31">
        <f>'Raw Data'!A114</f>
        <v>8316.087890625</v>
      </c>
      <c r="B114" s="2">
        <f>'Raw Data'!E114</f>
        <v>0.65281752980917018</v>
      </c>
      <c r="C114" s="2">
        <f t="shared" si="1"/>
        <v>0.34718247019082982</v>
      </c>
      <c r="D114" s="88">
        <f t="shared" si="2"/>
        <v>2.242710920113411E-2</v>
      </c>
      <c r="E114" s="77">
        <f>(2*Table!$AC$16*0.147)/A114</f>
        <v>1.3134815141561207E-2</v>
      </c>
      <c r="F114" s="77">
        <f t="shared" si="3"/>
        <v>2.6269630283122413E-2</v>
      </c>
      <c r="G114" s="31">
        <f>IF((('Raw Data'!C114)/('Raw Data'!C$136)*100)&lt;0,0,('Raw Data'!C114)/('Raw Data'!C$136)*100)</f>
        <v>73.731314982930058</v>
      </c>
      <c r="H114" s="31">
        <f t="shared" si="4"/>
        <v>2.5329899660457329</v>
      </c>
      <c r="I114" s="42">
        <f t="shared" si="5"/>
        <v>3.8866672009786329E-2</v>
      </c>
      <c r="J114" s="77">
        <f>'Raw Data'!F114/I114</f>
        <v>0.57702674403116216</v>
      </c>
      <c r="K114" s="15">
        <f t="shared" si="6"/>
        <v>1.7361346508300926</v>
      </c>
      <c r="L114" s="31">
        <f>A114*Table!$AC$9/$AC$16</f>
        <v>1566.8282939803792</v>
      </c>
      <c r="M114" s="31">
        <f>A114*Table!$AD$9/$AC$16</f>
        <v>537.19827222184426</v>
      </c>
      <c r="N114" s="31">
        <f>ABS(A114*Table!$AE$9/$AC$16)</f>
        <v>678.4565529776205</v>
      </c>
      <c r="O114" s="31">
        <f>($L114*(Table!$AC$10/Table!$AC$9)/(Table!$AC$12-Table!$AC$14))</f>
        <v>3360.8500514379657</v>
      </c>
      <c r="P114" s="31">
        <f>$N114*(Table!$AE$10/Table!$AE$9)/(Table!$AC$12-Table!$AC$13)</f>
        <v>5570.2508454648632</v>
      </c>
      <c r="Q114" s="31">
        <f>'Raw Data'!C114</f>
        <v>0.92824643930653106</v>
      </c>
      <c r="R114" s="31">
        <f>'Raw Data'!C114/'Raw Data'!I$30*100</f>
        <v>8.8267715271949694</v>
      </c>
      <c r="S114" s="159">
        <f t="shared" si="7"/>
        <v>0.93721067090450805</v>
      </c>
      <c r="T114" s="159">
        <f t="shared" si="8"/>
        <v>2.6540954573184283E-4</v>
      </c>
      <c r="U114" s="29">
        <f t="shared" si="9"/>
        <v>1.0614091196830279E-3</v>
      </c>
      <c r="V114" s="29">
        <f t="shared" si="10"/>
        <v>3.7302740194381785E-3</v>
      </c>
      <c r="W114" s="29">
        <f t="shared" si="11"/>
        <v>2.0211342777818994E-5</v>
      </c>
      <c r="X114" s="133">
        <f t="shared" si="12"/>
        <v>0.27062368409124149</v>
      </c>
      <c r="Z114" s="2"/>
      <c r="AS114" s="78"/>
      <c r="AT114" s="78"/>
    </row>
    <row r="115" spans="1:46" x14ac:dyDescent="0.2">
      <c r="A115" s="31">
        <f>'Raw Data'!A115</f>
        <v>9096.4521484375</v>
      </c>
      <c r="B115" s="2">
        <f>'Raw Data'!E115</f>
        <v>0.67433220815226547</v>
      </c>
      <c r="C115" s="2">
        <f t="shared" si="1"/>
        <v>0.32566779184773453</v>
      </c>
      <c r="D115" s="88">
        <f t="shared" si="2"/>
        <v>2.1514678343095284E-2</v>
      </c>
      <c r="E115" s="77">
        <f>(2*Table!$AC$16*0.147)/A115</f>
        <v>1.2008008766703352E-2</v>
      </c>
      <c r="F115" s="77">
        <f t="shared" si="3"/>
        <v>2.4016017533406705E-2</v>
      </c>
      <c r="G115" s="31">
        <f>IF((('Raw Data'!C115)/('Raw Data'!C$136)*100)&lt;0,0,('Raw Data'!C115)/('Raw Data'!C$136)*100)</f>
        <v>76.161252068312677</v>
      </c>
      <c r="H115" s="31">
        <f t="shared" si="4"/>
        <v>2.429937085382619</v>
      </c>
      <c r="I115" s="42">
        <f t="shared" si="5"/>
        <v>3.8952968634661911E-2</v>
      </c>
      <c r="J115" s="77">
        <f>'Raw Data'!F115/I115</f>
        <v>0.55232448507019982</v>
      </c>
      <c r="K115" s="15">
        <f t="shared" si="6"/>
        <v>1.8990498876669855</v>
      </c>
      <c r="L115" s="31">
        <f>A115*Table!$AC$9/$AC$16</f>
        <v>1713.8561771428467</v>
      </c>
      <c r="M115" s="31">
        <f>A115*Table!$AD$9/$AC$16</f>
        <v>587.60783216326172</v>
      </c>
      <c r="N115" s="31">
        <f>ABS(A115*Table!$AE$9/$AC$16)</f>
        <v>742.12149391929415</v>
      </c>
      <c r="O115" s="31">
        <f>($L115*(Table!$AC$10/Table!$AC$9)/(Table!$AC$12-Table!$AC$14))</f>
        <v>3676.2251761965827</v>
      </c>
      <c r="P115" s="31">
        <f>$N115*(Table!$AE$10/Table!$AE$9)/(Table!$AC$12-Table!$AC$13)</f>
        <v>6092.9515100106237</v>
      </c>
      <c r="Q115" s="31">
        <f>'Raw Data'!C115</f>
        <v>0.95883833160856735</v>
      </c>
      <c r="R115" s="31">
        <f>'Raw Data'!C115/'Raw Data'!I$30*100</f>
        <v>9.1176723402768491</v>
      </c>
      <c r="S115" s="159">
        <f t="shared" si="7"/>
        <v>0.89908092672092421</v>
      </c>
      <c r="T115" s="159">
        <f t="shared" si="8"/>
        <v>2.0554499783431712E-4</v>
      </c>
      <c r="U115" s="29">
        <f t="shared" si="9"/>
        <v>1.0023327987102085E-3</v>
      </c>
      <c r="V115" s="29">
        <f t="shared" si="10"/>
        <v>3.3859776660037336E-3</v>
      </c>
      <c r="W115" s="29">
        <f t="shared" si="11"/>
        <v>1.6205065477565266E-5</v>
      </c>
      <c r="X115" s="133">
        <f t="shared" si="12"/>
        <v>0.27063988915671905</v>
      </c>
      <c r="Z115" s="2"/>
      <c r="AS115" s="78"/>
      <c r="AT115" s="78"/>
    </row>
    <row r="116" spans="1:46" x14ac:dyDescent="0.2">
      <c r="A116" s="31">
        <f>'Raw Data'!A116</f>
        <v>9955.568359375</v>
      </c>
      <c r="B116" s="2">
        <f>'Raw Data'!E116</f>
        <v>0.69501551012819585</v>
      </c>
      <c r="C116" s="2">
        <f t="shared" si="1"/>
        <v>0.30498448987180415</v>
      </c>
      <c r="D116" s="88">
        <f t="shared" si="2"/>
        <v>2.0683301975930379E-2</v>
      </c>
      <c r="E116" s="77">
        <f>(2*Table!$AC$16*0.147)/A116</f>
        <v>1.0971777120235896E-2</v>
      </c>
      <c r="F116" s="77">
        <f t="shared" si="3"/>
        <v>2.1943554240471792E-2</v>
      </c>
      <c r="G116" s="31">
        <f>IF((('Raw Data'!C116)/('Raw Data'!C$136)*100)&lt;0,0,('Raw Data'!C116)/('Raw Data'!C$136)*100)</f>
        <v>78.497290828362793</v>
      </c>
      <c r="H116" s="31">
        <f t="shared" si="4"/>
        <v>2.3360387600501156</v>
      </c>
      <c r="I116" s="42">
        <f t="shared" si="5"/>
        <v>3.9194019501032296E-2</v>
      </c>
      <c r="J116" s="77">
        <f>'Raw Data'!F116/I116</f>
        <v>0.52771576478359461</v>
      </c>
      <c r="K116" s="15">
        <f t="shared" si="6"/>
        <v>2.0784060275389451</v>
      </c>
      <c r="L116" s="31">
        <f>A116*Table!$AC$9/$AC$16</f>
        <v>1875.7216606271638</v>
      </c>
      <c r="M116" s="31">
        <f>A116*Table!$AD$9/$AC$16</f>
        <v>643.10456935788477</v>
      </c>
      <c r="N116" s="31">
        <f>ABS(A116*Table!$AE$9/$AC$16)</f>
        <v>812.21130426592879</v>
      </c>
      <c r="O116" s="31">
        <f>($L116*(Table!$AC$10/Table!$AC$9)/(Table!$AC$12-Table!$AC$14))</f>
        <v>4023.4269854722525</v>
      </c>
      <c r="P116" s="31">
        <f>$N116*(Table!$AE$10/Table!$AE$9)/(Table!$AC$12-Table!$AC$13)</f>
        <v>6668.4015128565561</v>
      </c>
      <c r="Q116" s="31">
        <f>'Raw Data'!C116</f>
        <v>0.98824808323988678</v>
      </c>
      <c r="R116" s="31">
        <f>'Raw Data'!C116/'Raw Data'!I$30*100</f>
        <v>9.3973320807603589</v>
      </c>
      <c r="S116" s="159">
        <f t="shared" si="7"/>
        <v>0.86433838385207462</v>
      </c>
      <c r="T116" s="159">
        <f t="shared" si="8"/>
        <v>1.5749795278452439E-4</v>
      </c>
      <c r="U116" s="29">
        <f t="shared" si="9"/>
        <v>9.43927231629226E-4</v>
      </c>
      <c r="V116" s="29">
        <f t="shared" si="10"/>
        <v>3.0591017689456631E-3</v>
      </c>
      <c r="W116" s="29">
        <f t="shared" si="11"/>
        <v>1.3006120289517903E-5</v>
      </c>
      <c r="X116" s="133">
        <f t="shared" si="12"/>
        <v>0.27065289527700859</v>
      </c>
      <c r="Z116" s="2"/>
      <c r="AS116" s="78"/>
      <c r="AT116" s="78"/>
    </row>
    <row r="117" spans="1:46" x14ac:dyDescent="0.2">
      <c r="A117" s="31">
        <f>'Raw Data'!A117</f>
        <v>10895.4326171875</v>
      </c>
      <c r="B117" s="2">
        <f>'Raw Data'!E117</f>
        <v>0.71399264427420472</v>
      </c>
      <c r="C117" s="2">
        <f t="shared" si="1"/>
        <v>0.28600735572579528</v>
      </c>
      <c r="D117" s="88">
        <f t="shared" si="2"/>
        <v>1.8977134146008878E-2</v>
      </c>
      <c r="E117" s="77">
        <f>(2*Table!$AC$16*0.147)/A117</f>
        <v>1.0025327215738523E-2</v>
      </c>
      <c r="F117" s="77">
        <f t="shared" si="3"/>
        <v>2.0050654431477046E-2</v>
      </c>
      <c r="G117" s="31">
        <f>IF((('Raw Data'!C117)/('Raw Data'!C$136)*100)&lt;0,0,('Raw Data'!C117)/('Raw Data'!C$136)*100)</f>
        <v>80.640629496982342</v>
      </c>
      <c r="H117" s="31">
        <f t="shared" si="4"/>
        <v>2.143338668619549</v>
      </c>
      <c r="I117" s="42">
        <f t="shared" si="5"/>
        <v>3.9178420378817469E-2</v>
      </c>
      <c r="J117" s="77">
        <f>'Raw Data'!F117/I117</f>
        <v>0.484377214867734</v>
      </c>
      <c r="K117" s="15">
        <f t="shared" si="6"/>
        <v>2.2746197913333965</v>
      </c>
      <c r="L117" s="31">
        <f>A117*Table!$AC$9/$AC$16</f>
        <v>2052.8008270584869</v>
      </c>
      <c r="M117" s="31">
        <f>A117*Table!$AD$9/$AC$16</f>
        <v>703.8174264200527</v>
      </c>
      <c r="N117" s="31">
        <f>ABS(A117*Table!$AE$9/$AC$16)</f>
        <v>888.88883257117789</v>
      </c>
      <c r="O117" s="31">
        <f>($L117*(Table!$AC$10/Table!$AC$9)/(Table!$AC$12-Table!$AC$14))</f>
        <v>4403.2621773026322</v>
      </c>
      <c r="P117" s="31">
        <f>$N117*(Table!$AE$10/Table!$AE$9)/(Table!$AC$12-Table!$AC$13)</f>
        <v>7297.9378700425095</v>
      </c>
      <c r="Q117" s="31">
        <f>'Raw Data'!C117</f>
        <v>1.0152318212599494</v>
      </c>
      <c r="R117" s="31">
        <f>'Raw Data'!C117/'Raw Data'!I$30*100</f>
        <v>9.6539226588300284</v>
      </c>
      <c r="S117" s="159">
        <f t="shared" si="7"/>
        <v>0.79303901654549558</v>
      </c>
      <c r="T117" s="159">
        <f t="shared" si="8"/>
        <v>1.2069178536089353E-4</v>
      </c>
      <c r="U117" s="29">
        <f t="shared" si="9"/>
        <v>8.8605225675949801E-4</v>
      </c>
      <c r="V117" s="29">
        <f t="shared" si="10"/>
        <v>2.7486955095806925E-3</v>
      </c>
      <c r="W117" s="29">
        <f t="shared" si="11"/>
        <v>9.9632649711012933E-6</v>
      </c>
      <c r="X117" s="133">
        <f t="shared" si="12"/>
        <v>0.27066285854197969</v>
      </c>
      <c r="Z117" s="2"/>
      <c r="AS117" s="78"/>
      <c r="AT117" s="78"/>
    </row>
    <row r="118" spans="1:46" x14ac:dyDescent="0.2">
      <c r="A118" s="31">
        <f>'Raw Data'!A118</f>
        <v>11896.009765625</v>
      </c>
      <c r="B118" s="2">
        <f>'Raw Data'!E118</f>
        <v>0.73088325801141762</v>
      </c>
      <c r="C118" s="2">
        <f t="shared" si="1"/>
        <v>0.26911674198858238</v>
      </c>
      <c r="D118" s="88">
        <f t="shared" si="2"/>
        <v>1.6890613737212901E-2</v>
      </c>
      <c r="E118" s="77">
        <f>(2*Table!$AC$16*0.147)/A118</f>
        <v>9.1820937689517969E-3</v>
      </c>
      <c r="F118" s="77">
        <f t="shared" si="3"/>
        <v>1.8364187537903594E-2</v>
      </c>
      <c r="G118" s="31">
        <f>IF((('Raw Data'!C118)/('Raw Data'!C$136)*100)&lt;0,0,('Raw Data'!C118)/('Raw Data'!C$136)*100)</f>
        <v>82.548309828540681</v>
      </c>
      <c r="H118" s="31">
        <f t="shared" si="4"/>
        <v>1.907680331558339</v>
      </c>
      <c r="I118" s="42">
        <f t="shared" si="5"/>
        <v>3.8156832886846903E-2</v>
      </c>
      <c r="J118" s="77">
        <f>'Raw Data'!F118/I118</f>
        <v>0.44266288523739844</v>
      </c>
      <c r="K118" s="15">
        <f t="shared" si="6"/>
        <v>2.4835084756616896</v>
      </c>
      <c r="L118" s="31">
        <f>A118*Table!$AC$9/$AC$16</f>
        <v>2241.3188666825554</v>
      </c>
      <c r="M118" s="31">
        <f>A118*Table!$AD$9/$AC$16</f>
        <v>768.45218286259046</v>
      </c>
      <c r="N118" s="31">
        <f>ABS(A118*Table!$AE$9/$AC$16)</f>
        <v>970.51953826422039</v>
      </c>
      <c r="O118" s="31">
        <f>($L118*(Table!$AC$10/Table!$AC$9)/(Table!$AC$12-Table!$AC$14))</f>
        <v>4807.6337766678589</v>
      </c>
      <c r="P118" s="31">
        <f>$N118*(Table!$AE$10/Table!$AE$9)/(Table!$AC$12-Table!$AC$13)</f>
        <v>7968.1407082448295</v>
      </c>
      <c r="Q118" s="31">
        <f>'Raw Data'!C118</f>
        <v>1.0392487193108535</v>
      </c>
      <c r="R118" s="31">
        <f>'Raw Data'!C118/'Raw Data'!I$30*100</f>
        <v>9.8823013122893819</v>
      </c>
      <c r="S118" s="159">
        <f t="shared" si="7"/>
        <v>0.70584502401413807</v>
      </c>
      <c r="T118" s="159">
        <f t="shared" si="8"/>
        <v>9.3211468606413383E-5</v>
      </c>
      <c r="U118" s="29">
        <f t="shared" si="9"/>
        <v>8.3072404167366443E-4</v>
      </c>
      <c r="V118" s="29">
        <f t="shared" si="10"/>
        <v>2.4647581404783326E-3</v>
      </c>
      <c r="W118" s="29">
        <f t="shared" si="11"/>
        <v>7.438798888336555E-6</v>
      </c>
      <c r="X118" s="133">
        <f t="shared" si="12"/>
        <v>0.270670297340868</v>
      </c>
      <c r="Z118" s="2"/>
      <c r="AS118" s="78"/>
      <c r="AT118" s="78"/>
    </row>
    <row r="119" spans="1:46" x14ac:dyDescent="0.2">
      <c r="A119" s="31">
        <f>'Raw Data'!A119</f>
        <v>12995.814453125</v>
      </c>
      <c r="B119" s="2">
        <f>'Raw Data'!E119</f>
        <v>0.74692283204220677</v>
      </c>
      <c r="C119" s="2">
        <f t="shared" si="1"/>
        <v>0.25307716795779323</v>
      </c>
      <c r="D119" s="88">
        <f t="shared" si="2"/>
        <v>1.603957403078915E-2</v>
      </c>
      <c r="E119" s="77">
        <f>(2*Table!$AC$16*0.147)/A119</f>
        <v>8.4050351394536343E-3</v>
      </c>
      <c r="F119" s="77">
        <f t="shared" si="3"/>
        <v>1.6810070278907269E-2</v>
      </c>
      <c r="G119" s="31">
        <f>IF((('Raw Data'!C119)/('Raw Data'!C$136)*100)&lt;0,0,('Raw Data'!C119)/('Raw Data'!C$136)*100)</f>
        <v>84.359870993881685</v>
      </c>
      <c r="H119" s="31">
        <f t="shared" si="4"/>
        <v>1.8115611653410042</v>
      </c>
      <c r="I119" s="42">
        <f t="shared" si="5"/>
        <v>3.8402190073337117E-2</v>
      </c>
      <c r="J119" s="77">
        <f>'Raw Data'!F119/I119</f>
        <v>0.41767341915026684</v>
      </c>
      <c r="K119" s="15">
        <f t="shared" si="6"/>
        <v>2.7131127141241826</v>
      </c>
      <c r="L119" s="31">
        <f>A119*Table!$AC$9/$AC$16</f>
        <v>2448.5322974316309</v>
      </c>
      <c r="M119" s="31">
        <f>A119*Table!$AD$9/$AC$16</f>
        <v>839.49678769084494</v>
      </c>
      <c r="N119" s="31">
        <f>ABS(A119*Table!$AE$9/$AC$16)</f>
        <v>1060.2455857812338</v>
      </c>
      <c r="O119" s="31">
        <f>($L119*(Table!$AC$10/Table!$AC$9)/(Table!$AC$12-Table!$AC$14))</f>
        <v>5252.107030097879</v>
      </c>
      <c r="P119" s="31">
        <f>$N119*(Table!$AE$10/Table!$AE$9)/(Table!$AC$12-Table!$AC$13)</f>
        <v>8704.8077650347586</v>
      </c>
      <c r="Q119" s="31">
        <f>'Raw Data'!C119</f>
        <v>1.0620555172325112</v>
      </c>
      <c r="R119" s="31">
        <f>'Raw Data'!C119/'Raw Data'!I$30*100</f>
        <v>10.099173024365941</v>
      </c>
      <c r="S119" s="159">
        <f t="shared" si="7"/>
        <v>0.67028076617463705</v>
      </c>
      <c r="T119" s="159">
        <f t="shared" si="8"/>
        <v>7.1345699682257013E-5</v>
      </c>
      <c r="U119" s="29">
        <f t="shared" si="9"/>
        <v>7.7710966563834501E-4</v>
      </c>
      <c r="V119" s="29">
        <f t="shared" si="10"/>
        <v>2.2018031216316822E-3</v>
      </c>
      <c r="W119" s="29">
        <f t="shared" si="11"/>
        <v>5.9189658918074084E-6</v>
      </c>
      <c r="X119" s="133">
        <f t="shared" si="12"/>
        <v>0.27067621630675981</v>
      </c>
      <c r="Z119" s="2"/>
      <c r="AS119" s="78"/>
      <c r="AT119" s="78"/>
    </row>
    <row r="120" spans="1:46" x14ac:dyDescent="0.2">
      <c r="A120" s="31">
        <f>'Raw Data'!A120</f>
        <v>14295.0673828125</v>
      </c>
      <c r="B120" s="2">
        <f>'Raw Data'!E120</f>
        <v>0.76244960176003529</v>
      </c>
      <c r="C120" s="2">
        <f t="shared" si="1"/>
        <v>0.23755039823996471</v>
      </c>
      <c r="D120" s="88">
        <f t="shared" si="2"/>
        <v>1.5526769717828515E-2</v>
      </c>
      <c r="E120" s="77">
        <f>(2*Table!$AC$16*0.147)/A120</f>
        <v>7.6411166326971454E-3</v>
      </c>
      <c r="F120" s="77">
        <f t="shared" si="3"/>
        <v>1.5282233265394291E-2</v>
      </c>
      <c r="G120" s="31">
        <f>IF((('Raw Data'!C120)/('Raw Data'!C$136)*100)&lt;0,0,('Raw Data'!C120)/('Raw Data'!C$136)*100)</f>
        <v>86.113514388027795</v>
      </c>
      <c r="H120" s="31">
        <f t="shared" si="4"/>
        <v>1.7536433941461098</v>
      </c>
      <c r="I120" s="42">
        <f t="shared" si="5"/>
        <v>4.1382704730712483E-2</v>
      </c>
      <c r="J120" s="77">
        <f>'Raw Data'!F120/I120</f>
        <v>0.3751994901943953</v>
      </c>
      <c r="K120" s="15">
        <f t="shared" si="6"/>
        <v>2.9843554019228389</v>
      </c>
      <c r="L120" s="31">
        <f>A120*Table!$AC$9/$AC$16</f>
        <v>2693.3236317760161</v>
      </c>
      <c r="M120" s="31">
        <f>A120*Table!$AD$9/$AC$16</f>
        <v>923.42524518034838</v>
      </c>
      <c r="N120" s="31">
        <f>ABS(A120*Table!$AE$9/$AC$16)</f>
        <v>1166.2433428654977</v>
      </c>
      <c r="O120" s="31">
        <f>($L120*(Table!$AC$10/Table!$AC$9)/(Table!$AC$12-Table!$AC$14))</f>
        <v>5777.1849673445222</v>
      </c>
      <c r="P120" s="31">
        <f>$N120*(Table!$AE$10/Table!$AE$9)/(Table!$AC$12-Table!$AC$13)</f>
        <v>9575.0684964326556</v>
      </c>
      <c r="Q120" s="31">
        <f>'Raw Data'!C120</f>
        <v>1.0841331546218134</v>
      </c>
      <c r="R120" s="31">
        <f>'Raw Data'!C120/'Raw Data'!I$30*100</f>
        <v>10.309111089133756</v>
      </c>
      <c r="S120" s="159">
        <f t="shared" si="7"/>
        <v>0.64885109060288493</v>
      </c>
      <c r="T120" s="159">
        <f t="shared" si="8"/>
        <v>5.3851759940104493E-5</v>
      </c>
      <c r="U120" s="29">
        <f t="shared" si="9"/>
        <v>7.2116561699658648E-4</v>
      </c>
      <c r="V120" s="29">
        <f t="shared" si="10"/>
        <v>1.940484160738838E-3</v>
      </c>
      <c r="W120" s="29">
        <f t="shared" si="11"/>
        <v>4.7355312775215644E-6</v>
      </c>
      <c r="X120" s="133">
        <f t="shared" si="12"/>
        <v>0.27068095183803731</v>
      </c>
      <c r="Z120" s="2"/>
      <c r="AS120" s="78"/>
      <c r="AT120" s="78"/>
    </row>
    <row r="121" spans="1:46" x14ac:dyDescent="0.2">
      <c r="A121" s="31">
        <f>'Raw Data'!A121</f>
        <v>15594.3515625</v>
      </c>
      <c r="B121" s="2">
        <f>'Raw Data'!E121</f>
        <v>0.77560508957510854</v>
      </c>
      <c r="C121" s="2">
        <f t="shared" si="1"/>
        <v>0.22439491042489146</v>
      </c>
      <c r="D121" s="88">
        <f t="shared" si="2"/>
        <v>1.3155487815073252E-2</v>
      </c>
      <c r="E121" s="77">
        <f>(2*Table!$AC$16*0.147)/A121</f>
        <v>7.0044770189100353E-3</v>
      </c>
      <c r="F121" s="77">
        <f t="shared" si="3"/>
        <v>1.4008954037820071E-2</v>
      </c>
      <c r="G121" s="31">
        <f>IF((('Raw Data'!C121)/('Raw Data'!C$136)*100)&lt;0,0,('Raw Data'!C121)/('Raw Data'!C$136)*100)</f>
        <v>87.599337564575777</v>
      </c>
      <c r="H121" s="31">
        <f t="shared" si="4"/>
        <v>1.4858231765479815</v>
      </c>
      <c r="I121" s="42">
        <f t="shared" si="5"/>
        <v>3.7781113988186732E-2</v>
      </c>
      <c r="J121" s="77">
        <f>'Raw Data'!F121/I121</f>
        <v>0.34820275069672812</v>
      </c>
      <c r="K121" s="15">
        <f t="shared" si="6"/>
        <v>3.2556046137275603</v>
      </c>
      <c r="L121" s="31">
        <f>A121*Table!$AC$9/$AC$16</f>
        <v>2938.1208539110098</v>
      </c>
      <c r="M121" s="31">
        <f>A121*Table!$AD$9/$AC$16</f>
        <v>1007.3557213409177</v>
      </c>
      <c r="N121" s="31">
        <f>ABS(A121*Table!$AE$9/$AC$16)</f>
        <v>1272.2436494378812</v>
      </c>
      <c r="O121" s="31">
        <f>($L121*(Table!$AC$10/Table!$AC$9)/(Table!$AC$12-Table!$AC$14))</f>
        <v>6302.2755339146506</v>
      </c>
      <c r="P121" s="31">
        <f>$N121*(Table!$AE$10/Table!$AE$9)/(Table!$AC$12-Table!$AC$13)</f>
        <v>10445.350159588514</v>
      </c>
      <c r="Q121" s="31">
        <f>'Raw Data'!C121</f>
        <v>1.102839047408197</v>
      </c>
      <c r="R121" s="31">
        <f>'Raw Data'!C121/'Raw Data'!I$30*100</f>
        <v>10.48698695791809</v>
      </c>
      <c r="S121" s="159">
        <f t="shared" si="7"/>
        <v>0.54975714661510633</v>
      </c>
      <c r="T121" s="159">
        <f t="shared" si="8"/>
        <v>4.1396544526950407E-5</v>
      </c>
      <c r="U121" s="29">
        <f t="shared" si="9"/>
        <v>6.7248624708040597E-4</v>
      </c>
      <c r="V121" s="29">
        <f t="shared" si="10"/>
        <v>1.7241916480338186E-3</v>
      </c>
      <c r="W121" s="29">
        <f t="shared" si="11"/>
        <v>3.3715711284106411E-6</v>
      </c>
      <c r="X121" s="133">
        <f t="shared" si="12"/>
        <v>0.27068432340916571</v>
      </c>
      <c r="Z121" s="2"/>
      <c r="AS121" s="78"/>
      <c r="AT121" s="78"/>
    </row>
    <row r="122" spans="1:46" x14ac:dyDescent="0.2">
      <c r="A122" s="31">
        <f>'Raw Data'!A122</f>
        <v>17093.85546875</v>
      </c>
      <c r="B122" s="2">
        <f>'Raw Data'!E122</f>
        <v>0.78802550595853116</v>
      </c>
      <c r="C122" s="2">
        <f t="shared" si="1"/>
        <v>0.21197449404146884</v>
      </c>
      <c r="D122" s="88">
        <f t="shared" si="2"/>
        <v>1.2420416383422617E-2</v>
      </c>
      <c r="E122" s="77">
        <f>(2*Table!$AC$16*0.147)/A122</f>
        <v>6.3900316311918948E-3</v>
      </c>
      <c r="F122" s="77">
        <f t="shared" si="3"/>
        <v>1.278006326238379E-2</v>
      </c>
      <c r="G122" s="31">
        <f>IF((('Raw Data'!C122)/('Raw Data'!C$136)*100)&lt;0,0,('Raw Data'!C122)/('Raw Data'!C$136)*100)</f>
        <v>89.002139405471453</v>
      </c>
      <c r="H122" s="31">
        <f t="shared" si="4"/>
        <v>1.4028018408956768</v>
      </c>
      <c r="I122" s="42">
        <f t="shared" si="5"/>
        <v>3.9872706784572998E-2</v>
      </c>
      <c r="J122" s="77">
        <f>'Raw Data'!F122/I122</f>
        <v>0.31150171094549706</v>
      </c>
      <c r="K122" s="15">
        <f t="shared" si="6"/>
        <v>3.5686533362681838</v>
      </c>
      <c r="L122" s="31">
        <f>A122*Table!$AC$9/$AC$16</f>
        <v>3220.6413344719758</v>
      </c>
      <c r="M122" s="31">
        <f>A122*Table!$AD$9/$AC$16</f>
        <v>1104.2198861046772</v>
      </c>
      <c r="N122" s="31">
        <f>ABS(A122*Table!$AE$9/$AC$16)</f>
        <v>1394.578606065473</v>
      </c>
      <c r="O122" s="31">
        <f>($L122*(Table!$AC$10/Table!$AC$9)/(Table!$AC$12-Table!$AC$14))</f>
        <v>6908.2825707249594</v>
      </c>
      <c r="P122" s="31">
        <f>$N122*(Table!$AE$10/Table!$AE$9)/(Table!$AC$12-Table!$AC$13)</f>
        <v>11449.742250127034</v>
      </c>
      <c r="Q122" s="31">
        <f>'Raw Data'!C122</f>
        <v>1.1204997362778522</v>
      </c>
      <c r="R122" s="31">
        <f>'Raw Data'!C122/'Raw Data'!I$30*100</f>
        <v>10.654923896929436</v>
      </c>
      <c r="S122" s="159">
        <f t="shared" si="7"/>
        <v>0.51903910875112724</v>
      </c>
      <c r="T122" s="159">
        <f t="shared" si="8"/>
        <v>3.1609872638616032E-5</v>
      </c>
      <c r="U122" s="29">
        <f t="shared" si="9"/>
        <v>6.2331894149966066E-4</v>
      </c>
      <c r="V122" s="29">
        <f t="shared" si="10"/>
        <v>1.5164498567169706E-3</v>
      </c>
      <c r="W122" s="29">
        <f t="shared" si="11"/>
        <v>2.6492083265960028E-6</v>
      </c>
      <c r="X122" s="133">
        <f t="shared" si="12"/>
        <v>0.27068697261749231</v>
      </c>
      <c r="Z122" s="2"/>
      <c r="AS122" s="78"/>
      <c r="AT122" s="78"/>
    </row>
    <row r="123" spans="1:46" x14ac:dyDescent="0.2">
      <c r="A123" s="31">
        <f>'Raw Data'!A123</f>
        <v>18694.765625</v>
      </c>
      <c r="B123" s="2">
        <f>'Raw Data'!E123</f>
        <v>0.79927222216425176</v>
      </c>
      <c r="C123" s="2">
        <f t="shared" si="1"/>
        <v>0.20072777783574824</v>
      </c>
      <c r="D123" s="88">
        <f t="shared" si="2"/>
        <v>1.1246716205720597E-2</v>
      </c>
      <c r="E123" s="77">
        <f>(2*Table!$AC$16*0.147)/A123</f>
        <v>5.8428267749056116E-3</v>
      </c>
      <c r="F123" s="77">
        <f t="shared" si="3"/>
        <v>1.1685653549811223E-2</v>
      </c>
      <c r="G123" s="31">
        <f>IF((('Raw Data'!C123)/('Raw Data'!C$136)*100)&lt;0,0,('Raw Data'!C123)/('Raw Data'!C$136)*100)</f>
        <v>90.272379767016304</v>
      </c>
      <c r="H123" s="31">
        <f t="shared" si="4"/>
        <v>1.2702403615448503</v>
      </c>
      <c r="I123" s="42">
        <f t="shared" si="5"/>
        <v>3.887999719395463E-2</v>
      </c>
      <c r="J123" s="77">
        <f>'Raw Data'!F123/I123</f>
        <v>0.28926741299943626</v>
      </c>
      <c r="K123" s="15">
        <f t="shared" si="6"/>
        <v>3.9028724584908758</v>
      </c>
      <c r="L123" s="31">
        <f>A123*Table!$AC$9/$AC$16</f>
        <v>3522.2676955594766</v>
      </c>
      <c r="M123" s="31">
        <f>A123*Table!$AD$9/$AC$16</f>
        <v>1207.6346384775347</v>
      </c>
      <c r="N123" s="31">
        <f>ABS(A123*Table!$AE$9/$AC$16)</f>
        <v>1525.1866516418902</v>
      </c>
      <c r="O123" s="31">
        <f>($L123*(Table!$AC$10/Table!$AC$9)/(Table!$AC$12-Table!$AC$14))</f>
        <v>7555.2717622468408</v>
      </c>
      <c r="P123" s="31">
        <f>$N123*(Table!$AE$10/Table!$AE$9)/(Table!$AC$12-Table!$AC$13)</f>
        <v>12522.057895253613</v>
      </c>
      <c r="Q123" s="31">
        <f>'Raw Data'!C123</f>
        <v>1.1364915315271356</v>
      </c>
      <c r="R123" s="31">
        <f>'Raw Data'!C123/'Raw Data'!I$30*100</f>
        <v>10.806991189620115</v>
      </c>
      <c r="S123" s="159">
        <f t="shared" si="7"/>
        <v>0.46999113198695186</v>
      </c>
      <c r="T123" s="159">
        <f t="shared" si="8"/>
        <v>2.420078699516548E-5</v>
      </c>
      <c r="U123" s="29">
        <f t="shared" si="9"/>
        <v>5.7807577834344292E-4</v>
      </c>
      <c r="V123" s="29">
        <f t="shared" si="10"/>
        <v>1.335024224377921E-3</v>
      </c>
      <c r="W123" s="29">
        <f t="shared" si="11"/>
        <v>2.0056063596701079E-6</v>
      </c>
      <c r="X123" s="133">
        <f t="shared" si="12"/>
        <v>0.27068897822385196</v>
      </c>
      <c r="Z123" s="2"/>
      <c r="AS123" s="78"/>
      <c r="AT123" s="78"/>
    </row>
    <row r="124" spans="1:46" x14ac:dyDescent="0.2">
      <c r="A124" s="31">
        <f>'Raw Data'!A124</f>
        <v>20394.7265625</v>
      </c>
      <c r="B124" s="2">
        <f>'Raw Data'!E124</f>
        <v>0.80883418605805568</v>
      </c>
      <c r="C124" s="2">
        <f t="shared" si="1"/>
        <v>0.19116581394194432</v>
      </c>
      <c r="D124" s="88">
        <f t="shared" si="2"/>
        <v>9.5619638938039264E-3</v>
      </c>
      <c r="E124" s="77">
        <f>(2*Table!$AC$16*0.147)/A124</f>
        <v>5.3558098369005797E-3</v>
      </c>
      <c r="F124" s="77">
        <f t="shared" si="3"/>
        <v>1.0711619673801159E-2</v>
      </c>
      <c r="G124" s="31">
        <f>IF((('Raw Data'!C124)/('Raw Data'!C$136)*100)&lt;0,0,('Raw Data'!C124)/('Raw Data'!C$136)*100)</f>
        <v>91.352338774727912</v>
      </c>
      <c r="H124" s="31">
        <f t="shared" si="4"/>
        <v>1.0799590077116079</v>
      </c>
      <c r="I124" s="42">
        <f t="shared" si="5"/>
        <v>3.7797862186910614E-2</v>
      </c>
      <c r="J124" s="77">
        <f>'Raw Data'!F124/I124</f>
        <v>0.25297631507623286</v>
      </c>
      <c r="K124" s="15">
        <f t="shared" si="6"/>
        <v>4.2577702334384595</v>
      </c>
      <c r="L124" s="31">
        <f>A124*Table!$AC$9/$AC$16</f>
        <v>3842.5561449563515</v>
      </c>
      <c r="M124" s="31">
        <f>A124*Table!$AD$9/$AC$16</f>
        <v>1317.447821127892</v>
      </c>
      <c r="N124" s="31">
        <f>ABS(A124*Table!$AE$9/$AC$16)</f>
        <v>1663.8756185001002</v>
      </c>
      <c r="O124" s="31">
        <f>($L124*(Table!$AC$10/Table!$AC$9)/(Table!$AC$12-Table!$AC$14))</f>
        <v>8242.2911732225493</v>
      </c>
      <c r="P124" s="31">
        <f>$N124*(Table!$AE$10/Table!$AE$9)/(Table!$AC$12-Table!$AC$13)</f>
        <v>13660.719363711822</v>
      </c>
      <c r="Q124" s="31">
        <f>'Raw Data'!C124</f>
        <v>1.1500877640605904</v>
      </c>
      <c r="R124" s="31">
        <f>'Raw Data'!C124/'Raw Data'!I$30*100</f>
        <v>10.9362788799592</v>
      </c>
      <c r="S124" s="159">
        <f t="shared" si="7"/>
        <v>0.39958670177712807</v>
      </c>
      <c r="T124" s="159">
        <f t="shared" si="8"/>
        <v>1.8907928862499368E-5</v>
      </c>
      <c r="U124" s="29">
        <f t="shared" si="9"/>
        <v>5.362307185852569E-4</v>
      </c>
      <c r="V124" s="29">
        <f t="shared" si="10"/>
        <v>1.1757272999799724E-3</v>
      </c>
      <c r="W124" s="29">
        <f t="shared" si="11"/>
        <v>1.4327530335615442E-6</v>
      </c>
      <c r="X124" s="133">
        <f t="shared" si="12"/>
        <v>0.27069041097688551</v>
      </c>
      <c r="Z124" s="2"/>
      <c r="AS124" s="78"/>
      <c r="AT124" s="78"/>
    </row>
    <row r="125" spans="1:46" x14ac:dyDescent="0.2">
      <c r="A125" s="31">
        <f>'Raw Data'!A125</f>
        <v>22295.927734375</v>
      </c>
      <c r="B125" s="2">
        <f>'Raw Data'!E125</f>
        <v>0.81883730962276624</v>
      </c>
      <c r="C125" s="2">
        <f t="shared" si="1"/>
        <v>0.18116269037723376</v>
      </c>
      <c r="D125" s="88">
        <f t="shared" si="2"/>
        <v>1.0003123564710559E-2</v>
      </c>
      <c r="E125" s="77">
        <f>(2*Table!$AC$16*0.147)/A125</f>
        <v>4.8991133468704257E-3</v>
      </c>
      <c r="F125" s="77">
        <f t="shared" si="3"/>
        <v>9.7982266937408514E-3</v>
      </c>
      <c r="G125" s="31">
        <f>IF((('Raw Data'!C125)/('Raw Data'!C$136)*100)&lt;0,0,('Raw Data'!C125)/('Raw Data'!C$136)*100)</f>
        <v>92.482123776945059</v>
      </c>
      <c r="H125" s="31">
        <f t="shared" si="4"/>
        <v>1.1297850022171474</v>
      </c>
      <c r="I125" s="42">
        <f t="shared" si="5"/>
        <v>3.8707661079990352E-2</v>
      </c>
      <c r="J125" s="77">
        <f>'Raw Data'!F125/I125</f>
        <v>0.25842748659080311</v>
      </c>
      <c r="K125" s="15">
        <f t="shared" si="6"/>
        <v>4.6546805686950172</v>
      </c>
      <c r="L125" s="31">
        <f>A125*Table!$AC$9/$AC$16</f>
        <v>4200.7601259412768</v>
      </c>
      <c r="M125" s="31">
        <f>A125*Table!$AD$9/$AC$16</f>
        <v>1440.2606146084377</v>
      </c>
      <c r="N125" s="31">
        <f>ABS(A125*Table!$AE$9/$AC$16)</f>
        <v>1818.9824921349318</v>
      </c>
      <c r="O125" s="31">
        <f>($L125*(Table!$AC$10/Table!$AC$9)/(Table!$AC$12-Table!$AC$14))</f>
        <v>9010.6394807835204</v>
      </c>
      <c r="P125" s="31">
        <f>$N125*(Table!$AE$10/Table!$AE$9)/(Table!$AC$12-Table!$AC$13)</f>
        <v>14934.174812273655</v>
      </c>
      <c r="Q125" s="31">
        <f>'Raw Data'!C125</f>
        <v>1.1643112850398756</v>
      </c>
      <c r="R125" s="31">
        <f>'Raw Data'!C125/'Raw Data'!I$30*100</f>
        <v>11.071531507580598</v>
      </c>
      <c r="S125" s="159">
        <f t="shared" si="7"/>
        <v>0.41802240597058288</v>
      </c>
      <c r="T125" s="159">
        <f t="shared" si="8"/>
        <v>1.4274916432355234E-5</v>
      </c>
      <c r="U125" s="29">
        <f t="shared" si="9"/>
        <v>4.9657191391551468E-4</v>
      </c>
      <c r="V125" s="29">
        <f t="shared" si="10"/>
        <v>1.0324730280372955E-3</v>
      </c>
      <c r="W125" s="29">
        <f t="shared" si="11"/>
        <v>1.2541357519267029E-6</v>
      </c>
      <c r="X125" s="133">
        <f t="shared" si="12"/>
        <v>0.27069166511263743</v>
      </c>
      <c r="Z125" s="2"/>
      <c r="AS125" s="78"/>
      <c r="AT125" s="78"/>
    </row>
    <row r="126" spans="1:46" x14ac:dyDescent="0.2">
      <c r="A126" s="31">
        <f>'Raw Data'!A126</f>
        <v>24397.1484375</v>
      </c>
      <c r="B126" s="2">
        <f>'Raw Data'!E126</f>
        <v>0.8280580529296877</v>
      </c>
      <c r="C126" s="2">
        <f t="shared" si="1"/>
        <v>0.1719419470703123</v>
      </c>
      <c r="D126" s="88">
        <f t="shared" si="2"/>
        <v>9.2207433069214639E-3</v>
      </c>
      <c r="E126" s="77">
        <f>(2*Table!$AC$16*0.147)/A126</f>
        <v>4.4771739379361655E-3</v>
      </c>
      <c r="F126" s="77">
        <f t="shared" si="3"/>
        <v>8.9543478758723309E-3</v>
      </c>
      <c r="G126" s="31">
        <f>IF((('Raw Data'!C126)/('Raw Data'!C$136)*100)&lt;0,0,('Raw Data'!C126)/('Raw Data'!C$136)*100)</f>
        <v>93.523544232272144</v>
      </c>
      <c r="H126" s="31">
        <f t="shared" si="4"/>
        <v>1.0414204553270849</v>
      </c>
      <c r="I126" s="42">
        <f t="shared" si="5"/>
        <v>3.9113520471432572E-2</v>
      </c>
      <c r="J126" s="77">
        <f>'Raw Data'!F126/I126</f>
        <v>0.23574311889557573</v>
      </c>
      <c r="K126" s="15">
        <f t="shared" si="6"/>
        <v>5.0933486202736189</v>
      </c>
      <c r="L126" s="31">
        <f>A126*Table!$AC$9/$AC$16</f>
        <v>4596.6496466935841</v>
      </c>
      <c r="M126" s="31">
        <f>A126*Table!$AD$9/$AC$16</f>
        <v>1575.9941645806573</v>
      </c>
      <c r="N126" s="31">
        <f>ABS(A126*Table!$AE$9/$AC$16)</f>
        <v>1990.4076831667041</v>
      </c>
      <c r="O126" s="31">
        <f>($L126*(Table!$AC$10/Table!$AC$9)/(Table!$AC$12-Table!$AC$14))</f>
        <v>9859.823351981091</v>
      </c>
      <c r="P126" s="31">
        <f>$N126*(Table!$AE$10/Table!$AE$9)/(Table!$AC$12-Table!$AC$13)</f>
        <v>16341.606594143708</v>
      </c>
      <c r="Q126" s="31">
        <f>'Raw Data'!C126</f>
        <v>1.1774223333061673</v>
      </c>
      <c r="R126" s="31">
        <f>'Raw Data'!C126/'Raw Data'!I$30*100</f>
        <v>11.196205540927863</v>
      </c>
      <c r="S126" s="159">
        <f t="shared" si="7"/>
        <v>0.38532737070193218</v>
      </c>
      <c r="T126" s="159">
        <f t="shared" si="8"/>
        <v>1.0708215272714483E-5</v>
      </c>
      <c r="U126" s="29">
        <f t="shared" si="9"/>
        <v>4.5891451493235044E-4</v>
      </c>
      <c r="V126" s="29">
        <f t="shared" si="10"/>
        <v>9.0356907702436834E-4</v>
      </c>
      <c r="W126" s="29">
        <f t="shared" si="11"/>
        <v>9.6549005814800762E-7</v>
      </c>
      <c r="X126" s="133">
        <f t="shared" si="12"/>
        <v>0.27069263060269555</v>
      </c>
      <c r="Z126" s="2"/>
      <c r="AS126" s="78"/>
      <c r="AT126" s="78"/>
    </row>
    <row r="127" spans="1:46" x14ac:dyDescent="0.2">
      <c r="A127" s="31">
        <f>'Raw Data'!A127</f>
        <v>26696.892578125</v>
      </c>
      <c r="B127" s="2">
        <f>'Raw Data'!E127</f>
        <v>0.83663509768178057</v>
      </c>
      <c r="C127" s="2">
        <f t="shared" si="1"/>
        <v>0.16336490231821943</v>
      </c>
      <c r="D127" s="88">
        <f t="shared" si="2"/>
        <v>8.5770447520928661E-3</v>
      </c>
      <c r="E127" s="77">
        <f>(2*Table!$AC$16*0.147)/A127</f>
        <v>4.091497796033257E-3</v>
      </c>
      <c r="F127" s="77">
        <f t="shared" si="3"/>
        <v>8.1829955920665141E-3</v>
      </c>
      <c r="G127" s="31">
        <f>IF((('Raw Data'!C127)/('Raw Data'!C$136)*100)&lt;0,0,('Raw Data'!C127)/('Raw Data'!C$136)*100)</f>
        <v>94.492263299028991</v>
      </c>
      <c r="H127" s="31">
        <f t="shared" si="4"/>
        <v>0.96871906675684727</v>
      </c>
      <c r="I127" s="42">
        <f t="shared" si="5"/>
        <v>3.9121645454690768E-2</v>
      </c>
      <c r="J127" s="77">
        <f>'Raw Data'!F127/I127</f>
        <v>0.2192403885983395</v>
      </c>
      <c r="K127" s="15">
        <f t="shared" si="6"/>
        <v>5.5734620513838902</v>
      </c>
      <c r="L127" s="31">
        <f>A127*Table!$AC$9/$AC$16</f>
        <v>5029.9428292378625</v>
      </c>
      <c r="M127" s="31">
        <f>A127*Table!$AD$9/$AC$16</f>
        <v>1724.5518271672672</v>
      </c>
      <c r="N127" s="31">
        <f>ABS(A127*Table!$AE$9/$AC$16)</f>
        <v>2178.0291348516807</v>
      </c>
      <c r="O127" s="31">
        <f>($L127*(Table!$AC$10/Table!$AC$9)/(Table!$AC$12-Table!$AC$14))</f>
        <v>10789.238157953374</v>
      </c>
      <c r="P127" s="31">
        <f>$N127*(Table!$AE$10/Table!$AE$9)/(Table!$AC$12-Table!$AC$13)</f>
        <v>17882.012601409526</v>
      </c>
      <c r="Q127" s="31">
        <f>'Raw Data'!C127</f>
        <v>1.1896181014762259</v>
      </c>
      <c r="R127" s="31">
        <f>'Raw Data'!C127/'Raw Data'!I$30*100</f>
        <v>11.312176100767733</v>
      </c>
      <c r="S127" s="159">
        <f t="shared" si="7"/>
        <v>0.3584277311175017</v>
      </c>
      <c r="T127" s="159">
        <f t="shared" si="8"/>
        <v>7.9374790900033076E-6</v>
      </c>
      <c r="U127" s="29">
        <f t="shared" si="9"/>
        <v>4.2372632199287293E-4</v>
      </c>
      <c r="V127" s="29">
        <f t="shared" si="10"/>
        <v>7.8954044185816261E-4</v>
      </c>
      <c r="W127" s="29">
        <f t="shared" si="11"/>
        <v>7.500258974207553E-7</v>
      </c>
      <c r="X127" s="133">
        <f t="shared" si="12"/>
        <v>0.27069338062859299</v>
      </c>
      <c r="Z127" s="2"/>
      <c r="AS127" s="78"/>
      <c r="AT127" s="78"/>
    </row>
    <row r="128" spans="1:46" x14ac:dyDescent="0.2">
      <c r="A128" s="31">
        <f>'Raw Data'!A128</f>
        <v>29297.2109375</v>
      </c>
      <c r="B128" s="2">
        <f>'Raw Data'!E128</f>
        <v>0.84497319716934294</v>
      </c>
      <c r="C128" s="2">
        <f t="shared" si="1"/>
        <v>0.15502680283065706</v>
      </c>
      <c r="D128" s="88">
        <f t="shared" si="2"/>
        <v>8.3380994875623671E-3</v>
      </c>
      <c r="E128" s="77">
        <f>(2*Table!$AC$16*0.147)/A128</f>
        <v>3.7283507081051835E-3</v>
      </c>
      <c r="F128" s="77">
        <f t="shared" si="3"/>
        <v>7.456701416210367E-3</v>
      </c>
      <c r="G128" s="31">
        <f>IF((('Raw Data'!C128)/('Raw Data'!C$136)*100)&lt;0,0,('Raw Data'!C128)/('Raw Data'!C$136)*100)</f>
        <v>95.433995117805651</v>
      </c>
      <c r="H128" s="31">
        <f t="shared" si="4"/>
        <v>0.94173181877665968</v>
      </c>
      <c r="I128" s="42">
        <f t="shared" si="5"/>
        <v>4.036556396422819E-2</v>
      </c>
      <c r="J128" s="77">
        <f>'Raw Data'!F128/I128</f>
        <v>0.20656467217828442</v>
      </c>
      <c r="K128" s="15">
        <f t="shared" si="6"/>
        <v>6.1163258193329932</v>
      </c>
      <c r="L128" s="31">
        <f>A128*Table!$AC$9/$AC$16</f>
        <v>5519.86698978196</v>
      </c>
      <c r="M128" s="31">
        <f>A128*Table!$AD$9/$AC$16</f>
        <v>1892.5258250681006</v>
      </c>
      <c r="N128" s="31">
        <f>ABS(A128*Table!$AE$9/$AC$16)</f>
        <v>2390.1725193311581</v>
      </c>
      <c r="O128" s="31">
        <f>($L128*(Table!$AC$10/Table!$AC$9)/(Table!$AC$12-Table!$AC$14))</f>
        <v>11840.126533208839</v>
      </c>
      <c r="P128" s="31">
        <f>$N128*(Table!$AE$10/Table!$AE$9)/(Table!$AC$12-Table!$AC$13)</f>
        <v>19623.748106167139</v>
      </c>
      <c r="Q128" s="31">
        <f>'Raw Data'!C128</f>
        <v>1.2014741114736534</v>
      </c>
      <c r="R128" s="31">
        <f>'Raw Data'!C128/'Raw Data'!I$30*100</f>
        <v>11.424915872276701</v>
      </c>
      <c r="S128" s="159">
        <f t="shared" si="7"/>
        <v>0.34844240266202875</v>
      </c>
      <c r="T128" s="159">
        <f t="shared" si="8"/>
        <v>5.7008527002411213E-6</v>
      </c>
      <c r="U128" s="29">
        <f t="shared" si="9"/>
        <v>3.8996599016369088E-4</v>
      </c>
      <c r="V128" s="29">
        <f t="shared" si="10"/>
        <v>6.8611845490130184E-4</v>
      </c>
      <c r="W128" s="29">
        <f t="shared" si="11"/>
        <v>6.0544476436465607E-7</v>
      </c>
      <c r="X128" s="133">
        <f t="shared" si="12"/>
        <v>0.27069398607335737</v>
      </c>
      <c r="Z128" s="2"/>
      <c r="AS128" s="78"/>
      <c r="AT128" s="78"/>
    </row>
    <row r="129" spans="1:46" x14ac:dyDescent="0.2">
      <c r="A129" s="31">
        <f>'Raw Data'!A129</f>
        <v>31997.40625</v>
      </c>
      <c r="B129" s="2">
        <f>'Raw Data'!E129</f>
        <v>0.85290070277078789</v>
      </c>
      <c r="C129" s="2">
        <f t="shared" si="1"/>
        <v>0.14709929722921211</v>
      </c>
      <c r="D129" s="88">
        <f t="shared" si="2"/>
        <v>7.9275056014449508E-3</v>
      </c>
      <c r="E129" s="77">
        <f>(2*Table!$AC$16*0.147)/A129</f>
        <v>3.4137228590000179E-3</v>
      </c>
      <c r="F129" s="77">
        <f t="shared" si="3"/>
        <v>6.8274457180000359E-3</v>
      </c>
      <c r="G129" s="31">
        <f>IF((('Raw Data'!C129)/('Raw Data'!C$136)*100)&lt;0,0,('Raw Data'!C129)/('Raw Data'!C$136)*100)</f>
        <v>96.329353140283899</v>
      </c>
      <c r="H129" s="31">
        <f t="shared" si="4"/>
        <v>0.89535802247824847</v>
      </c>
      <c r="I129" s="42">
        <f t="shared" si="5"/>
        <v>3.8288497328329285E-2</v>
      </c>
      <c r="J129" s="77">
        <f>'Raw Data'!F129/I129</f>
        <v>0.20704666295638263</v>
      </c>
      <c r="K129" s="15">
        <f t="shared" si="6"/>
        <v>6.6800407184173416</v>
      </c>
      <c r="L129" s="31">
        <f>A129*Table!$AC$9/$AC$16</f>
        <v>6028.6088970996607</v>
      </c>
      <c r="M129" s="31">
        <f>A129*Table!$AD$9/$AC$16</f>
        <v>2066.9516218627405</v>
      </c>
      <c r="N129" s="31">
        <f>ABS(A129*Table!$AE$9/$AC$16)</f>
        <v>2610.4642271845964</v>
      </c>
      <c r="O129" s="31">
        <f>($L129*(Table!$AC$10/Table!$AC$9)/(Table!$AC$12-Table!$AC$14))</f>
        <v>12931.379015657789</v>
      </c>
      <c r="P129" s="31">
        <f>$N129*(Table!$AE$10/Table!$AE$9)/(Table!$AC$12-Table!$AC$13)</f>
        <v>21432.382817607519</v>
      </c>
      <c r="Q129" s="31">
        <f>'Raw Data'!C129</f>
        <v>1.2127462947578169</v>
      </c>
      <c r="R129" s="31">
        <f>'Raw Data'!C129/'Raw Data'!I$30*100</f>
        <v>11.532103987683112</v>
      </c>
      <c r="S129" s="159">
        <f t="shared" si="7"/>
        <v>0.33128401777941829</v>
      </c>
      <c r="T129" s="159">
        <f t="shared" si="8"/>
        <v>3.9181212136973897E-6</v>
      </c>
      <c r="U129" s="29">
        <f t="shared" si="9"/>
        <v>3.6040746232932899E-4</v>
      </c>
      <c r="V129" s="29">
        <f t="shared" si="10"/>
        <v>6.0049745135490231E-4</v>
      </c>
      <c r="W129" s="29">
        <f t="shared" si="11"/>
        <v>4.8257744327217759E-7</v>
      </c>
      <c r="X129" s="133">
        <f t="shared" si="12"/>
        <v>0.27069446865080066</v>
      </c>
      <c r="Z129" s="2"/>
      <c r="AS129" s="78"/>
      <c r="AT129" s="78"/>
    </row>
    <row r="130" spans="1:46" x14ac:dyDescent="0.2">
      <c r="A130" s="31">
        <f>'Raw Data'!A130</f>
        <v>34997.5390625</v>
      </c>
      <c r="B130" s="2">
        <f>'Raw Data'!E130</f>
        <v>0.85735240490448283</v>
      </c>
      <c r="C130" s="2">
        <f t="shared" si="1"/>
        <v>0.14264759509551717</v>
      </c>
      <c r="D130" s="88">
        <f t="shared" si="2"/>
        <v>4.4517021336949458E-3</v>
      </c>
      <c r="E130" s="77">
        <f>(2*Table!$AC$16*0.147)/A130</f>
        <v>3.1210845125215023E-3</v>
      </c>
      <c r="F130" s="77">
        <f t="shared" si="3"/>
        <v>6.2421690250430047E-3</v>
      </c>
      <c r="G130" s="31">
        <f>IF((('Raw Data'!C130)/('Raw Data'!C$136)*100)&lt;0,0,('Raw Data'!C130)/('Raw Data'!C$136)*100)</f>
        <v>96.832142721203383</v>
      </c>
      <c r="H130" s="31">
        <f t="shared" si="4"/>
        <v>0.50278958091948311</v>
      </c>
      <c r="I130" s="42">
        <f t="shared" si="5"/>
        <v>3.8922731656235943E-2</v>
      </c>
      <c r="J130" s="77">
        <f>'Raw Data'!F130/I130</f>
        <v>0.11437280849176278</v>
      </c>
      <c r="K130" s="15">
        <f t="shared" si="6"/>
        <v>7.3063730277169405</v>
      </c>
      <c r="L130" s="31">
        <f>A130*Table!$AC$9/$AC$16</f>
        <v>6593.8618186835192</v>
      </c>
      <c r="M130" s="31">
        <f>A130*Table!$AD$9/$AC$16</f>
        <v>2260.7526235486353</v>
      </c>
      <c r="N130" s="31">
        <f>ABS(A130*Table!$AE$9/$AC$16)</f>
        <v>2855.2259220120936</v>
      </c>
      <c r="O130" s="31">
        <f>($L130*(Table!$AC$10/Table!$AC$9)/(Table!$AC$12-Table!$AC$14))</f>
        <v>14143.847744923894</v>
      </c>
      <c r="P130" s="31">
        <f>$N130*(Table!$AE$10/Table!$AE$9)/(Table!$AC$12-Table!$AC$13)</f>
        <v>23441.920541971205</v>
      </c>
      <c r="Q130" s="31">
        <f>'Raw Data'!C130</f>
        <v>1.2190762054384685</v>
      </c>
      <c r="R130" s="31">
        <f>'Raw Data'!C130/'Raw Data'!I$30*100</f>
        <v>11.592295627531904</v>
      </c>
      <c r="S130" s="159">
        <f t="shared" si="7"/>
        <v>0.18603301504307512</v>
      </c>
      <c r="T130" s="159">
        <f t="shared" si="8"/>
        <v>3.0813051432598826E-6</v>
      </c>
      <c r="U130" s="29">
        <f t="shared" si="9"/>
        <v>3.3123173623236536E-4</v>
      </c>
      <c r="V130" s="29">
        <f t="shared" si="10"/>
        <v>5.2061419821022837E-4</v>
      </c>
      <c r="W130" s="29">
        <f t="shared" si="11"/>
        <v>2.2652236905985705E-7</v>
      </c>
      <c r="X130" s="133">
        <f t="shared" si="12"/>
        <v>0.27069469517316974</v>
      </c>
      <c r="Z130" s="2"/>
      <c r="AS130" s="78"/>
      <c r="AT130" s="78"/>
    </row>
    <row r="131" spans="1:46" x14ac:dyDescent="0.2">
      <c r="A131" s="31">
        <f>'Raw Data'!A131</f>
        <v>38297.7109375</v>
      </c>
      <c r="B131" s="2">
        <f>'Raw Data'!E131</f>
        <v>0.86336782922561073</v>
      </c>
      <c r="C131" s="2">
        <f t="shared" si="1"/>
        <v>0.13663217077438927</v>
      </c>
      <c r="D131" s="88">
        <f t="shared" si="2"/>
        <v>6.0154243211278935E-3</v>
      </c>
      <c r="E131" s="77">
        <f>(2*Table!$AC$16*0.147)/A131</f>
        <v>2.8521359232825572E-3</v>
      </c>
      <c r="F131" s="77">
        <f t="shared" si="3"/>
        <v>5.7042718465651144E-3</v>
      </c>
      <c r="G131" s="31">
        <f>IF((('Raw Data'!C131)/('Raw Data'!C$136)*100)&lt;0,0,('Raw Data'!C131)/('Raw Data'!C$136)*100)</f>
        <v>97.511544123777099</v>
      </c>
      <c r="H131" s="31">
        <f t="shared" si="4"/>
        <v>0.67940140257371695</v>
      </c>
      <c r="I131" s="42">
        <f t="shared" si="5"/>
        <v>3.9135309922921468E-2</v>
      </c>
      <c r="J131" s="77">
        <f>'Raw Data'!F131/I131</f>
        <v>0.15370836037776392</v>
      </c>
      <c r="K131" s="15">
        <f t="shared" si="6"/>
        <v>7.9953439502515042</v>
      </c>
      <c r="L131" s="31">
        <f>A131*Table!$AC$9/$AC$16</f>
        <v>7215.6448898530161</v>
      </c>
      <c r="M131" s="31">
        <f>A131*Table!$AD$9/$AC$16</f>
        <v>2473.9353908067483</v>
      </c>
      <c r="N131" s="31">
        <f>ABS(A131*Table!$AE$9/$AC$16)</f>
        <v>3124.46588965004</v>
      </c>
      <c r="O131" s="31">
        <f>($L131*(Table!$AC$10/Table!$AC$9)/(Table!$AC$12-Table!$AC$14))</f>
        <v>15477.573766308487</v>
      </c>
      <c r="P131" s="31">
        <f>$N131*(Table!$AE$10/Table!$AE$9)/(Table!$AC$12-Table!$AC$13)</f>
        <v>25652.42930747159</v>
      </c>
      <c r="Q131" s="31">
        <f>'Raw Data'!C131</f>
        <v>1.2276295851380563</v>
      </c>
      <c r="R131" s="31">
        <f>'Raw Data'!C131/'Raw Data'!I$30*100</f>
        <v>11.67363041665322</v>
      </c>
      <c r="S131" s="159">
        <f t="shared" si="7"/>
        <v>0.25137969469085547</v>
      </c>
      <c r="T131" s="159">
        <f t="shared" si="8"/>
        <v>2.1370278169285939E-6</v>
      </c>
      <c r="U131" s="29">
        <f t="shared" si="9"/>
        <v>3.0481274548507656E-4</v>
      </c>
      <c r="V131" s="29">
        <f t="shared" si="10"/>
        <v>4.5234824132694003E-4</v>
      </c>
      <c r="W131" s="29">
        <f t="shared" si="11"/>
        <v>2.5561165063700726E-7</v>
      </c>
      <c r="X131" s="133">
        <f t="shared" si="12"/>
        <v>0.27069495078482037</v>
      </c>
      <c r="Z131" s="2"/>
      <c r="AS131" s="78"/>
      <c r="AT131" s="78"/>
    </row>
    <row r="132" spans="1:46" x14ac:dyDescent="0.2">
      <c r="A132" s="31">
        <f>'Raw Data'!A132</f>
        <v>41898.125</v>
      </c>
      <c r="B132" s="2">
        <f>'Raw Data'!E132</f>
        <v>0.86796353449401342</v>
      </c>
      <c r="C132" s="2">
        <f t="shared" si="1"/>
        <v>0.13203646550598658</v>
      </c>
      <c r="D132" s="88">
        <f t="shared" si="2"/>
        <v>4.5957052684026944E-3</v>
      </c>
      <c r="E132" s="77">
        <f>(2*Table!$AC$16*0.147)/A132</f>
        <v>2.6070445191601066E-3</v>
      </c>
      <c r="F132" s="77">
        <f t="shared" si="3"/>
        <v>5.2140890383202132E-3</v>
      </c>
      <c r="G132" s="31">
        <f>IF((('Raw Data'!C132)/('Raw Data'!C$136)*100)&lt;0,0,('Raw Data'!C132)/('Raw Data'!C$136)*100)</f>
        <v>98.030597882661851</v>
      </c>
      <c r="H132" s="31">
        <f t="shared" si="4"/>
        <v>0.51905375888475191</v>
      </c>
      <c r="I132" s="42">
        <f t="shared" si="5"/>
        <v>3.9021771243658243E-2</v>
      </c>
      <c r="J132" s="77">
        <f>'Raw Data'!F132/I132</f>
        <v>0.11777285146044161</v>
      </c>
      <c r="K132" s="15">
        <f t="shared" si="6"/>
        <v>8.7469958920604558</v>
      </c>
      <c r="L132" s="31">
        <f>A132*Table!$AC$9/$AC$16</f>
        <v>7893.9963812471115</v>
      </c>
      <c r="M132" s="31">
        <f>A132*Table!$AD$9/$AC$16</f>
        <v>2706.5130449990097</v>
      </c>
      <c r="N132" s="31">
        <f>ABS(A132*Table!$AE$9/$AC$16)</f>
        <v>3418.200701771214</v>
      </c>
      <c r="O132" s="31">
        <f>($L132*(Table!$AC$10/Table!$AC$9)/(Table!$AC$12-Table!$AC$14))</f>
        <v>16932.639170414226</v>
      </c>
      <c r="P132" s="31">
        <f>$N132*(Table!$AE$10/Table!$AE$9)/(Table!$AC$12-Table!$AC$13)</f>
        <v>28064.045170535413</v>
      </c>
      <c r="Q132" s="31">
        <f>'Raw Data'!C132</f>
        <v>1.2341642550216056</v>
      </c>
      <c r="R132" s="31">
        <f>'Raw Data'!C132/'Raw Data'!I$30*100</f>
        <v>11.735769128556949</v>
      </c>
      <c r="S132" s="159">
        <f t="shared" si="7"/>
        <v>0.19205078903621092</v>
      </c>
      <c r="T132" s="159">
        <f t="shared" si="8"/>
        <v>1.5342712917920664E-6</v>
      </c>
      <c r="U132" s="29">
        <f t="shared" si="9"/>
        <v>2.80102489754779E-4</v>
      </c>
      <c r="V132" s="29">
        <f t="shared" si="10"/>
        <v>3.9209011240394536E-4</v>
      </c>
      <c r="W132" s="29">
        <f t="shared" si="11"/>
        <v>1.6316349660765677E-7</v>
      </c>
      <c r="X132" s="133">
        <f t="shared" si="12"/>
        <v>0.27069511394831697</v>
      </c>
      <c r="Z132" s="2"/>
      <c r="AS132" s="78"/>
      <c r="AT132" s="78"/>
    </row>
    <row r="133" spans="1:46" x14ac:dyDescent="0.2">
      <c r="A133" s="31">
        <f>'Raw Data'!A133</f>
        <v>45795.65625</v>
      </c>
      <c r="B133" s="2">
        <f>'Raw Data'!E133</f>
        <v>0.87289663151426122</v>
      </c>
      <c r="C133" s="2">
        <f t="shared" si="1"/>
        <v>0.12710336848573878</v>
      </c>
      <c r="D133" s="88">
        <f t="shared" si="2"/>
        <v>4.9330970202478008E-3</v>
      </c>
      <c r="E133" s="77">
        <f>(2*Table!$AC$16*0.147)/A133</f>
        <v>2.3851667622807578E-3</v>
      </c>
      <c r="F133" s="77">
        <f t="shared" si="3"/>
        <v>4.7703335245615156E-3</v>
      </c>
      <c r="G133" s="31">
        <f>IF((('Raw Data'!C133)/('Raw Data'!C$136)*100)&lt;0,0,('Raw Data'!C133)/('Raw Data'!C$136)*100)</f>
        <v>98.587757752966752</v>
      </c>
      <c r="H133" s="31">
        <f t="shared" si="4"/>
        <v>0.55715987030490055</v>
      </c>
      <c r="I133" s="42">
        <f t="shared" si="5"/>
        <v>3.8629698709722327E-2</v>
      </c>
      <c r="J133" s="77">
        <f>'Raw Data'!F133/I133</f>
        <v>0.1277021873071518</v>
      </c>
      <c r="K133" s="15">
        <f t="shared" si="6"/>
        <v>9.5606764525372618</v>
      </c>
      <c r="L133" s="31">
        <f>A133*Table!$AC$9/$AC$16</f>
        <v>8628.3275138048939</v>
      </c>
      <c r="M133" s="31">
        <f>A133*Table!$AD$9/$AC$16</f>
        <v>2958.2837190188206</v>
      </c>
      <c r="N133" s="31">
        <f>ABS(A133*Table!$AE$9/$AC$16)</f>
        <v>3736.1754095636325</v>
      </c>
      <c r="O133" s="31">
        <f>($L133*(Table!$AC$10/Table!$AC$9)/(Table!$AC$12-Table!$AC$14))</f>
        <v>18507.781024892523</v>
      </c>
      <c r="P133" s="31">
        <f>$N133*(Table!$AE$10/Table!$AE$9)/(Table!$AC$12-Table!$AC$13)</f>
        <v>30674.674955366434</v>
      </c>
      <c r="Q133" s="31">
        <f>'Raw Data'!C133</f>
        <v>1.2411786649213172</v>
      </c>
      <c r="R133" s="31">
        <f>'Raw Data'!C133/'Raw Data'!I$30*100</f>
        <v>11.802469727623189</v>
      </c>
      <c r="S133" s="159">
        <f t="shared" si="7"/>
        <v>0.20615011620622395</v>
      </c>
      <c r="T133" s="159">
        <f t="shared" si="8"/>
        <v>9.9270701237053061E-7</v>
      </c>
      <c r="U133" s="29">
        <f t="shared" si="9"/>
        <v>2.5772028821233867E-4</v>
      </c>
      <c r="V133" s="29">
        <f t="shared" si="10"/>
        <v>3.4058474552162474E-4</v>
      </c>
      <c r="W133" s="29">
        <f t="shared" si="11"/>
        <v>1.4659902923165994E-7</v>
      </c>
      <c r="X133" s="133">
        <f t="shared" si="12"/>
        <v>0.27069526054734622</v>
      </c>
      <c r="Z133" s="2"/>
      <c r="AS133" s="78"/>
      <c r="AT133" s="78"/>
    </row>
    <row r="134" spans="1:46" x14ac:dyDescent="0.2">
      <c r="A134" s="31">
        <f>'Raw Data'!A134</f>
        <v>50092.0859375</v>
      </c>
      <c r="B134" s="2">
        <f>'Raw Data'!E134</f>
        <v>0.87769403202496721</v>
      </c>
      <c r="C134" s="2">
        <f t="shared" si="1"/>
        <v>0.12230596797503279</v>
      </c>
      <c r="D134" s="88">
        <f t="shared" si="2"/>
        <v>4.7974005107059847E-3</v>
      </c>
      <c r="E134" s="77">
        <f>(2*Table!$AC$16*0.147)/A134</f>
        <v>2.1805895102995289E-3</v>
      </c>
      <c r="F134" s="77">
        <f t="shared" si="3"/>
        <v>4.3611790205990578E-3</v>
      </c>
      <c r="G134" s="31">
        <f>IF((('Raw Data'!C134)/('Raw Data'!C$136)*100)&lt;0,0,('Raw Data'!C134)/('Raw Data'!C$136)*100)</f>
        <v>99.129591622313868</v>
      </c>
      <c r="H134" s="31">
        <f t="shared" si="4"/>
        <v>0.54183386934711564</v>
      </c>
      <c r="I134" s="42">
        <f t="shared" si="5"/>
        <v>3.8944830159434396E-2</v>
      </c>
      <c r="J134" s="77">
        <f>'Raw Data'!F134/I134</f>
        <v>0.12318452772976886</v>
      </c>
      <c r="K134" s="15">
        <f t="shared" si="6"/>
        <v>10.457634319436773</v>
      </c>
      <c r="L134" s="31">
        <f>A134*Table!$AC$9/$AC$16</f>
        <v>9437.814821540207</v>
      </c>
      <c r="M134" s="31">
        <f>A134*Table!$AD$9/$AC$16</f>
        <v>3235.8222245280713</v>
      </c>
      <c r="N134" s="31">
        <f>ABS(A134*Table!$AE$9/$AC$16)</f>
        <v>4086.6936958335596</v>
      </c>
      <c r="O134" s="31">
        <f>($L134*(Table!$AC$10/Table!$AC$9)/(Table!$AC$12-Table!$AC$14))</f>
        <v>20244.133036336785</v>
      </c>
      <c r="P134" s="31">
        <f>$N134*(Table!$AE$10/Table!$AE$9)/(Table!$AC$12-Table!$AC$13)</f>
        <v>33552.493397648264</v>
      </c>
      <c r="Q134" s="31">
        <f>'Raw Data'!C134</f>
        <v>1.24800012687454</v>
      </c>
      <c r="R134" s="31">
        <f>'Raw Data'!C134/'Raw Data'!I$30*100</f>
        <v>11.867335568840454</v>
      </c>
      <c r="S134" s="159">
        <f t="shared" si="7"/>
        <v>0.20047946932942298</v>
      </c>
      <c r="T134" s="159">
        <f t="shared" si="8"/>
        <v>5.525104251891122E-7</v>
      </c>
      <c r="U134" s="29">
        <f t="shared" si="9"/>
        <v>2.369103890711869E-4</v>
      </c>
      <c r="V134" s="29">
        <f t="shared" si="10"/>
        <v>2.9538920425040935E-4</v>
      </c>
      <c r="W134" s="29">
        <f t="shared" si="11"/>
        <v>1.1915924813207936E-7</v>
      </c>
      <c r="X134" s="133">
        <f t="shared" si="12"/>
        <v>0.27069537970659435</v>
      </c>
      <c r="Z134" s="2"/>
      <c r="AS134" s="78"/>
      <c r="AT134" s="78"/>
    </row>
    <row r="135" spans="1:46" x14ac:dyDescent="0.2">
      <c r="A135" s="31">
        <f>'Raw Data'!A135</f>
        <v>54784.5234375</v>
      </c>
      <c r="B135" s="2">
        <f>'Raw Data'!E135</f>
        <v>0.88207882688877326</v>
      </c>
      <c r="C135" s="2">
        <f t="shared" si="1"/>
        <v>0.11792117311122674</v>
      </c>
      <c r="D135" s="88">
        <f t="shared" si="2"/>
        <v>4.3847948638060519E-3</v>
      </c>
      <c r="E135" s="77">
        <f>(2*Table!$AC$16*0.147)/A135</f>
        <v>1.9938163242206272E-3</v>
      </c>
      <c r="F135" s="77">
        <f t="shared" si="3"/>
        <v>3.9876326484412543E-3</v>
      </c>
      <c r="G135" s="31">
        <f>IF((('Raw Data'!C135)/('Raw Data'!C$136)*100)&lt;0,0,('Raw Data'!C135)/('Raw Data'!C$136)*100)</f>
        <v>99.624824480618585</v>
      </c>
      <c r="H135" s="31">
        <f t="shared" si="4"/>
        <v>0.49523285830471764</v>
      </c>
      <c r="I135" s="42">
        <f t="shared" si="5"/>
        <v>3.8888771156086577E-2</v>
      </c>
      <c r="J135" s="77">
        <f>'Raw Data'!F135/I135</f>
        <v>0.11275220927416157</v>
      </c>
      <c r="K135" s="15">
        <f t="shared" si="6"/>
        <v>11.437266022197944</v>
      </c>
      <c r="L135" s="31">
        <f>A135*Table!$AC$9/$AC$16</f>
        <v>10321.913683821711</v>
      </c>
      <c r="M135" s="31">
        <f>A135*Table!$AD$9/$AC$16</f>
        <v>3538.9418344531582</v>
      </c>
      <c r="N135" s="31">
        <f>ABS(A135*Table!$AE$9/$AC$16)</f>
        <v>4469.5197329299108</v>
      </c>
      <c r="O135" s="31">
        <f>($L135*(Table!$AC$10/Table!$AC$9)/(Table!$AC$12-Table!$AC$14))</f>
        <v>22140.526992324565</v>
      </c>
      <c r="P135" s="31">
        <f>$N135*(Table!$AE$10/Table!$AE$9)/(Table!$AC$12-Table!$AC$13)</f>
        <v>36695.564309769376</v>
      </c>
      <c r="Q135" s="31">
        <f>'Raw Data'!C135</f>
        <v>1.2542349015758372</v>
      </c>
      <c r="R135" s="31">
        <f>'Raw Data'!C135/'Raw Data'!I$30*100</f>
        <v>11.926622552858406</v>
      </c>
      <c r="S135" s="159">
        <f t="shared" si="7"/>
        <v>0.18323701459831926</v>
      </c>
      <c r="T135" s="159">
        <f t="shared" si="8"/>
        <v>2.1614416079174248E-7</v>
      </c>
      <c r="U135" s="29">
        <f t="shared" si="9"/>
        <v>2.1770058046529679E-4</v>
      </c>
      <c r="V135" s="29">
        <f t="shared" si="10"/>
        <v>2.5603153344927991E-4</v>
      </c>
      <c r="W135" s="29">
        <f t="shared" si="11"/>
        <v>9.1052843978228029E-8</v>
      </c>
      <c r="X135" s="133">
        <f t="shared" si="12"/>
        <v>0.27069547075943834</v>
      </c>
      <c r="AS135" s="78"/>
      <c r="AT135" s="78"/>
    </row>
    <row r="136" spans="1:46" x14ac:dyDescent="0.2">
      <c r="A136" s="31">
        <f>'Raw Data'!A136</f>
        <v>59484.64453125</v>
      </c>
      <c r="B136" s="2">
        <f>'Raw Data'!E136</f>
        <v>0.88540063331341312</v>
      </c>
      <c r="C136" s="2">
        <f t="shared" si="1"/>
        <v>0.11459936668658688</v>
      </c>
      <c r="D136" s="88">
        <f t="shared" si="2"/>
        <v>3.3218064246398615E-3</v>
      </c>
      <c r="E136" s="77">
        <f>(2*Table!$AC$16*0.147)/A136</f>
        <v>1.8362768745630042E-3</v>
      </c>
      <c r="F136" s="77">
        <f t="shared" si="3"/>
        <v>3.6725537491260085E-3</v>
      </c>
      <c r="G136" s="31">
        <f>IF((('Raw Data'!C136)/('Raw Data'!C$136)*100)&lt;0,0,('Raw Data'!C136)/('Raw Data'!C$136)*100)</f>
        <v>100</v>
      </c>
      <c r="H136" s="31">
        <f t="shared" si="4"/>
        <v>0.3751755193814148</v>
      </c>
      <c r="I136" s="42">
        <f t="shared" si="5"/>
        <v>3.5746982531672078E-2</v>
      </c>
      <c r="J136" s="77">
        <f>'Raw Data'!F136/I136</f>
        <v>9.2925505577896472E-2</v>
      </c>
      <c r="K136" s="15">
        <f t="shared" si="6"/>
        <v>12.418501814950435</v>
      </c>
      <c r="L136" s="31">
        <f>A136*Table!$AC$9/$AC$16</f>
        <v>11207.460206619229</v>
      </c>
      <c r="M136" s="31">
        <f>A136*Table!$AD$9/$AC$16</f>
        <v>3842.5577851265925</v>
      </c>
      <c r="N136" s="31">
        <f>ABS(A136*Table!$AE$9/$AC$16)</f>
        <v>4852.9726254177231</v>
      </c>
      <c r="O136" s="31">
        <f>($L136*(Table!$AC$10/Table!$AC$9)/(Table!$AC$12-Table!$AC$14))</f>
        <v>24040.026183224432</v>
      </c>
      <c r="P136" s="31">
        <f>$N136*(Table!$AE$10/Table!$AE$9)/(Table!$AC$12-Table!$AC$13)</f>
        <v>39843.781817879491</v>
      </c>
      <c r="Q136" s="31">
        <f>'Raw Data'!C136</f>
        <v>1.2589582045585848</v>
      </c>
      <c r="R136" s="31">
        <f>'Raw Data'!C136/'Raw Data'!I$30*100</f>
        <v>11.971536828332036</v>
      </c>
      <c r="S136" s="159">
        <f t="shared" si="7"/>
        <v>0.13881559143138242</v>
      </c>
      <c r="T136" s="159">
        <f t="shared" si="8"/>
        <v>0</v>
      </c>
      <c r="U136" s="29">
        <f t="shared" si="9"/>
        <v>2.0125423834453345E-4</v>
      </c>
      <c r="V136" s="29">
        <f t="shared" si="10"/>
        <v>2.2418458664726985E-4</v>
      </c>
      <c r="W136" s="29">
        <f t="shared" si="11"/>
        <v>5.8509258005255318E-8</v>
      </c>
      <c r="X136" s="133">
        <f t="shared" si="12"/>
        <v>0.27069552926869633</v>
      </c>
      <c r="AS136" s="78"/>
      <c r="AT136" s="78"/>
    </row>
    <row r="137" spans="1:46" x14ac:dyDescent="0.2">
      <c r="A137" s="31"/>
      <c r="B137" s="2"/>
      <c r="C137" s="2"/>
      <c r="D137" s="124"/>
      <c r="E137" s="124"/>
      <c r="F137" s="124"/>
      <c r="G137" s="124"/>
      <c r="H137" s="124"/>
      <c r="I137" s="124"/>
      <c r="J137" s="77"/>
      <c r="K137" s="104"/>
      <c r="L137" s="31"/>
      <c r="M137" s="31"/>
      <c r="N137" s="31"/>
      <c r="O137" s="31"/>
      <c r="P137" s="31"/>
      <c r="Q137" s="31"/>
      <c r="AS137" s="78"/>
      <c r="AT137" s="78"/>
    </row>
    <row r="138" spans="1:46" x14ac:dyDescent="0.2">
      <c r="A138" s="31"/>
      <c r="B138" s="2"/>
      <c r="C138" s="2"/>
      <c r="D138" s="124"/>
      <c r="E138" s="124"/>
      <c r="F138" s="124"/>
      <c r="G138" s="124"/>
      <c r="H138" s="124"/>
      <c r="I138" s="124"/>
      <c r="J138" s="77"/>
      <c r="K138" s="104"/>
      <c r="L138" s="31"/>
      <c r="M138" s="31"/>
      <c r="N138" s="31"/>
      <c r="O138" s="31"/>
      <c r="P138" s="31"/>
      <c r="Q138" s="31"/>
      <c r="AS138" s="78"/>
      <c r="AT138" s="78"/>
    </row>
    <row r="139" spans="1:46" x14ac:dyDescent="0.2">
      <c r="A139" s="31"/>
      <c r="B139" s="2"/>
      <c r="C139" s="2"/>
      <c r="D139" s="124"/>
      <c r="E139" s="124"/>
      <c r="F139" s="124"/>
      <c r="G139" s="124"/>
      <c r="H139" s="124"/>
      <c r="I139" s="124"/>
      <c r="J139" s="77"/>
      <c r="K139" s="104"/>
      <c r="L139" s="31"/>
      <c r="M139" s="31"/>
      <c r="N139" s="31"/>
      <c r="O139" s="31"/>
      <c r="P139" s="31"/>
      <c r="Q139" s="31"/>
      <c r="AS139" s="78"/>
      <c r="AT139" s="78"/>
    </row>
    <row r="140" spans="1:46" x14ac:dyDescent="0.2">
      <c r="A140" s="31"/>
      <c r="B140" s="2"/>
      <c r="C140" s="2"/>
      <c r="D140" s="124"/>
      <c r="E140" s="124"/>
      <c r="F140" s="124"/>
      <c r="G140" s="124"/>
      <c r="H140" s="124"/>
      <c r="I140" s="124"/>
      <c r="J140" s="77"/>
      <c r="K140" s="104"/>
      <c r="L140" s="31"/>
      <c r="M140" s="31"/>
      <c r="N140" s="31"/>
      <c r="O140" s="31"/>
      <c r="P140" s="31"/>
      <c r="Q140" s="31"/>
      <c r="AS140" s="78"/>
      <c r="AT140" s="78"/>
    </row>
    <row r="141" spans="1:46" x14ac:dyDescent="0.2">
      <c r="A141" s="31"/>
      <c r="B141" s="2"/>
      <c r="C141" s="2"/>
      <c r="D141" s="124"/>
      <c r="E141" s="124"/>
      <c r="F141" s="124"/>
      <c r="G141" s="124"/>
      <c r="H141" s="124"/>
      <c r="I141" s="124"/>
      <c r="J141" s="77"/>
      <c r="K141" s="104"/>
      <c r="L141" s="31"/>
      <c r="M141" s="31"/>
      <c r="N141" s="31"/>
      <c r="O141" s="31"/>
      <c r="P141" s="31"/>
      <c r="Q141" s="31"/>
      <c r="AS141" s="78"/>
      <c r="AT141" s="78"/>
    </row>
    <row r="142" spans="1:46" x14ac:dyDescent="0.2">
      <c r="A142" s="31"/>
      <c r="B142" s="2"/>
      <c r="C142" s="2"/>
      <c r="D142" s="124"/>
      <c r="E142" s="124"/>
      <c r="F142" s="124"/>
      <c r="G142" s="124"/>
      <c r="H142" s="124"/>
      <c r="I142" s="124"/>
      <c r="J142" s="77"/>
      <c r="K142" s="104"/>
      <c r="L142" s="31"/>
      <c r="M142" s="31"/>
      <c r="N142" s="31"/>
      <c r="O142" s="31"/>
      <c r="P142" s="31"/>
      <c r="Q142" s="31"/>
      <c r="AS142" s="78"/>
      <c r="AT142" s="78"/>
    </row>
    <row r="143" spans="1:46" x14ac:dyDescent="0.2">
      <c r="J143" s="77"/>
      <c r="AS143" s="78"/>
      <c r="AT143" s="78"/>
    </row>
    <row r="144" spans="1:46" x14ac:dyDescent="0.2">
      <c r="J144" s="77"/>
      <c r="AS144" s="78"/>
      <c r="AT144" s="78"/>
    </row>
    <row r="145" spans="10:46" x14ac:dyDescent="0.2">
      <c r="J145" s="77"/>
      <c r="AS145" s="78"/>
      <c r="AT145" s="78"/>
    </row>
    <row r="146" spans="10:46" x14ac:dyDescent="0.2">
      <c r="J146" s="77"/>
      <c r="AS146" s="78"/>
      <c r="AT146" s="78"/>
    </row>
    <row r="147" spans="10:46" x14ac:dyDescent="0.2">
      <c r="J147" s="77"/>
      <c r="AS147" s="78"/>
      <c r="AT147" s="78"/>
    </row>
    <row r="148" spans="10:46" x14ac:dyDescent="0.2">
      <c r="J148" s="77"/>
      <c r="AS148" s="78"/>
      <c r="AT148" s="78"/>
    </row>
    <row r="149" spans="10:46" x14ac:dyDescent="0.2">
      <c r="J149" s="77"/>
      <c r="AS149" s="78"/>
      <c r="AT149" s="78"/>
    </row>
    <row r="150" spans="10:46" x14ac:dyDescent="0.2">
      <c r="J150" s="77"/>
      <c r="AS150" s="78"/>
      <c r="AT150" s="78"/>
    </row>
    <row r="151" spans="10:46" x14ac:dyDescent="0.2">
      <c r="J151" s="77"/>
      <c r="AS151" s="78"/>
      <c r="AT151" s="78"/>
    </row>
    <row r="152" spans="10:46" x14ac:dyDescent="0.2">
      <c r="J152" s="77"/>
      <c r="AS152" s="78"/>
      <c r="AT152" s="78"/>
    </row>
    <row r="153" spans="10:46" x14ac:dyDescent="0.2">
      <c r="J153" s="77"/>
      <c r="AS153" s="78"/>
      <c r="AT153" s="78"/>
    </row>
    <row r="154" spans="10:46" x14ac:dyDescent="0.2">
      <c r="J154" s="77"/>
      <c r="AS154" s="78"/>
      <c r="AT154" s="78"/>
    </row>
    <row r="155" spans="10:46" x14ac:dyDescent="0.2">
      <c r="J155" s="77"/>
      <c r="AS155" s="78"/>
      <c r="AT155" s="78"/>
    </row>
    <row r="156" spans="10:46" x14ac:dyDescent="0.2">
      <c r="J156" s="77"/>
      <c r="AS156" s="78"/>
      <c r="AT156" s="78"/>
    </row>
    <row r="157" spans="10:46" x14ac:dyDescent="0.2">
      <c r="J157" s="77"/>
      <c r="AS157" s="78"/>
      <c r="AT157" s="78"/>
    </row>
    <row r="158" spans="10:46" x14ac:dyDescent="0.2">
      <c r="J158" s="77"/>
      <c r="AS158" s="78"/>
      <c r="AT158" s="78"/>
    </row>
    <row r="159" spans="10:46" x14ac:dyDescent="0.2">
      <c r="J159" s="77"/>
      <c r="AS159" s="78"/>
      <c r="AT159" s="78"/>
    </row>
    <row r="160" spans="10:46" x14ac:dyDescent="0.2">
      <c r="J160" s="77"/>
      <c r="AS160" s="78"/>
      <c r="AT160" s="78"/>
    </row>
    <row r="161" spans="10:46" x14ac:dyDescent="0.2">
      <c r="J161" s="77"/>
      <c r="AS161" s="78"/>
      <c r="AT161" s="78"/>
    </row>
    <row r="162" spans="10:46" x14ac:dyDescent="0.2">
      <c r="J162" s="77"/>
    </row>
    <row r="163" spans="10:46" x14ac:dyDescent="0.2">
      <c r="J163" s="77"/>
    </row>
    <row r="164" spans="10:46" x14ac:dyDescent="0.2">
      <c r="J164" s="77"/>
    </row>
    <row r="165" spans="10:46" x14ac:dyDescent="0.2">
      <c r="J165" s="77"/>
    </row>
    <row r="166" spans="10:46" x14ac:dyDescent="0.2">
      <c r="J166" s="77"/>
    </row>
    <row r="167" spans="10:46" x14ac:dyDescent="0.2">
      <c r="J167" s="77"/>
    </row>
    <row r="168" spans="10:46" x14ac:dyDescent="0.2">
      <c r="J168" s="77"/>
    </row>
    <row r="169" spans="10:46" x14ac:dyDescent="0.2">
      <c r="J169" s="77"/>
    </row>
    <row r="170" spans="10:46" x14ac:dyDescent="0.2">
      <c r="J170" s="77"/>
    </row>
    <row r="171" spans="10:46" x14ac:dyDescent="0.2">
      <c r="J171" s="77"/>
    </row>
    <row r="172" spans="10:46" x14ac:dyDescent="0.2">
      <c r="J172" s="77"/>
    </row>
    <row r="173" spans="10:46" x14ac:dyDescent="0.2">
      <c r="J173" s="77"/>
    </row>
    <row r="174" spans="10:46" x14ac:dyDescent="0.2">
      <c r="J174" s="77"/>
    </row>
    <row r="175" spans="10:46" x14ac:dyDescent="0.2">
      <c r="J175" s="77"/>
    </row>
    <row r="176" spans="10:46" x14ac:dyDescent="0.2">
      <c r="J176" s="77"/>
    </row>
    <row r="177" spans="10:10" x14ac:dyDescent="0.2">
      <c r="J177" s="77"/>
    </row>
    <row r="178" spans="10:10" x14ac:dyDescent="0.2">
      <c r="J178" s="77"/>
    </row>
    <row r="179" spans="10:10" x14ac:dyDescent="0.2">
      <c r="J179" s="77"/>
    </row>
    <row r="180" spans="10:10" x14ac:dyDescent="0.2">
      <c r="J180" s="77"/>
    </row>
    <row r="181" spans="10:10" x14ac:dyDescent="0.2">
      <c r="J181" s="77"/>
    </row>
    <row r="182" spans="10:10" x14ac:dyDescent="0.2">
      <c r="J182" s="77"/>
    </row>
    <row r="183" spans="10:10" x14ac:dyDescent="0.2">
      <c r="J183" s="77"/>
    </row>
    <row r="184" spans="10:10" x14ac:dyDescent="0.2">
      <c r="J184" s="77"/>
    </row>
    <row r="185" spans="10:10" x14ac:dyDescent="0.2">
      <c r="J185" s="77"/>
    </row>
    <row r="186" spans="10:10" x14ac:dyDescent="0.2">
      <c r="J186" s="77"/>
    </row>
    <row r="187" spans="10:10" x14ac:dyDescent="0.2">
      <c r="J187" s="77"/>
    </row>
    <row r="188" spans="10:10" x14ac:dyDescent="0.2">
      <c r="J188" s="77"/>
    </row>
    <row r="189" spans="10:10" x14ac:dyDescent="0.2">
      <c r="J189" s="77"/>
    </row>
    <row r="190" spans="10:10" x14ac:dyDescent="0.2">
      <c r="J190" s="77"/>
    </row>
  </sheetData>
  <mergeCells count="3">
    <mergeCell ref="AR4:AT4"/>
    <mergeCell ref="AN4:AP4"/>
    <mergeCell ref="A5:P5"/>
  </mergeCells>
  <printOptions horizontalCentered="1"/>
  <pageMargins left="0.5" right="0.5" top="0.1" bottom="0.25" header="0" footer="0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Data</vt:lpstr>
      <vt:lpstr>Compilation</vt:lpstr>
      <vt:lpstr>Compilation 2</vt:lpstr>
      <vt:lpstr>Table</vt:lpstr>
      <vt:lpstr>Compilation!Print_Area</vt:lpstr>
      <vt:lpstr>'Compilation 2'!Print_Area</vt:lpstr>
      <vt:lpstr>'Raw Data'!Print_Area</vt:lpstr>
      <vt:lpstr>Table!Print_Area</vt:lpstr>
      <vt:lpstr>'Raw Data'!Print_Titles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Morris, Kristi D</cp:lastModifiedBy>
  <dcterms:created xsi:type="dcterms:W3CDTF">2015-12-04T15:26:23Z</dcterms:created>
  <dcterms:modified xsi:type="dcterms:W3CDTF">2015-12-04T21:40:45Z</dcterms:modified>
</cp:coreProperties>
</file>