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60" windowWidth="12645" windowHeight="12510" tabRatio="835" activeTab="3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B19" i="6" l="1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8" i="6"/>
  <c r="AC16" i="6" l="1"/>
  <c r="AE10" i="6"/>
  <c r="AC10" i="6"/>
  <c r="A10" i="3"/>
  <c r="AE9" i="6"/>
  <c r="AD9" i="6"/>
  <c r="AC9" i="6"/>
  <c r="C4" i="4"/>
  <c r="K3" i="4"/>
  <c r="A8" i="3"/>
  <c r="A7" i="3"/>
  <c r="K6" i="5"/>
  <c r="K5" i="5"/>
  <c r="K4" i="5"/>
  <c r="K2" i="5"/>
  <c r="K6" i="4"/>
  <c r="K5" i="4"/>
  <c r="K4" i="4"/>
  <c r="K2" i="4"/>
  <c r="I11" i="3"/>
  <c r="I10" i="3"/>
  <c r="I9" i="3"/>
  <c r="I7" i="3"/>
  <c r="A9" i="3" l="1"/>
  <c r="O3" i="4"/>
  <c r="M8" i="3"/>
  <c r="C4" i="5"/>
  <c r="O3" i="5"/>
  <c r="M30" i="3"/>
  <c r="I30" i="3" s="1"/>
  <c r="C5" i="5"/>
  <c r="C5" i="4"/>
  <c r="K3" i="5"/>
  <c r="I8" i="3"/>
  <c r="A80" i="6"/>
  <c r="A64" i="6"/>
  <c r="A88" i="6"/>
  <c r="A57" i="6"/>
  <c r="A96" i="6"/>
  <c r="A30" i="6"/>
  <c r="A126" i="6"/>
  <c r="A60" i="6"/>
  <c r="A124" i="6"/>
  <c r="A59" i="6"/>
  <c r="A94" i="6"/>
  <c r="E94" i="6" s="1"/>
  <c r="A55" i="6"/>
  <c r="A61" i="6"/>
  <c r="A83" i="6"/>
  <c r="A90" i="6"/>
  <c r="A56" i="6"/>
  <c r="A66" i="6"/>
  <c r="A72" i="6"/>
  <c r="A120" i="6"/>
  <c r="E120" i="6" s="1"/>
  <c r="A91" i="6"/>
  <c r="A99" i="6"/>
  <c r="A22" i="6"/>
  <c r="E22" i="6" s="1"/>
  <c r="A37" i="6"/>
  <c r="E37" i="6" s="1"/>
  <c r="A41" i="6"/>
  <c r="A44" i="6"/>
  <c r="A47" i="6"/>
  <c r="A53" i="6"/>
  <c r="E53" i="6" s="1"/>
  <c r="A63" i="6"/>
  <c r="A73" i="6"/>
  <c r="A76" i="6"/>
  <c r="E76" i="6" s="1"/>
  <c r="A79" i="6"/>
  <c r="E79" i="6" s="1"/>
  <c r="A85" i="6"/>
  <c r="A92" i="6"/>
  <c r="A105" i="6"/>
  <c r="A111" i="6"/>
  <c r="A117" i="6"/>
  <c r="A121" i="6"/>
  <c r="A127" i="6"/>
  <c r="A19" i="6"/>
  <c r="A51" i="6"/>
  <c r="A89" i="6"/>
  <c r="A128" i="6"/>
  <c r="A135" i="6"/>
  <c r="E135" i="6" s="1"/>
  <c r="A20" i="6"/>
  <c r="A114" i="6"/>
  <c r="A23" i="6"/>
  <c r="A54" i="6"/>
  <c r="E54" i="6" s="1"/>
  <c r="A97" i="6"/>
  <c r="A62" i="6"/>
  <c r="E62" i="6" s="1"/>
  <c r="A110" i="6"/>
  <c r="A28" i="6"/>
  <c r="E28" i="6" s="1"/>
  <c r="A26" i="6"/>
  <c r="A32" i="6"/>
  <c r="A38" i="6"/>
  <c r="A70" i="6"/>
  <c r="A86" i="6"/>
  <c r="A102" i="6"/>
  <c r="A115" i="6"/>
  <c r="A118" i="6"/>
  <c r="E118" i="6" s="1"/>
  <c r="A58" i="6"/>
  <c r="A24" i="6"/>
  <c r="A123" i="6"/>
  <c r="A46" i="6"/>
  <c r="E46" i="6" s="1"/>
  <c r="A78" i="6"/>
  <c r="E78" i="6" s="1"/>
  <c r="A40" i="6"/>
  <c r="E40" i="6" s="1"/>
  <c r="A104" i="6"/>
  <c r="A29" i="6"/>
  <c r="E29" i="6" s="1"/>
  <c r="A48" i="6"/>
  <c r="A106" i="6"/>
  <c r="A112" i="6"/>
  <c r="A87" i="6"/>
  <c r="A119" i="6"/>
  <c r="A31" i="6"/>
  <c r="A69" i="6"/>
  <c r="A18" i="6"/>
  <c r="A130" i="6"/>
  <c r="E130" i="6" s="1"/>
  <c r="A21" i="6"/>
  <c r="A25" i="6"/>
  <c r="A33" i="6"/>
  <c r="E33" i="6" s="1"/>
  <c r="A36" i="6"/>
  <c r="E36" i="6" s="1"/>
  <c r="A39" i="6"/>
  <c r="A45" i="6"/>
  <c r="A49" i="6"/>
  <c r="A65" i="6"/>
  <c r="A68" i="6"/>
  <c r="E68" i="6" s="1"/>
  <c r="A71" i="6"/>
  <c r="A77" i="6"/>
  <c r="E77" i="6" s="1"/>
  <c r="A81" i="6"/>
  <c r="E81" i="6" s="1"/>
  <c r="A93" i="6"/>
  <c r="A100" i="6"/>
  <c r="A103" i="6"/>
  <c r="A109" i="6"/>
  <c r="A113" i="6"/>
  <c r="A122" i="6"/>
  <c r="A129" i="6"/>
  <c r="A136" i="6"/>
  <c r="E136" i="6" s="1"/>
  <c r="A52" i="6"/>
  <c r="E52" i="6" s="1"/>
  <c r="A75" i="6"/>
  <c r="A107" i="6"/>
  <c r="A134" i="6"/>
  <c r="E134" i="6" s="1"/>
  <c r="C2" i="4"/>
  <c r="C2" i="5"/>
  <c r="A35" i="6"/>
  <c r="A132" i="6"/>
  <c r="E132" i="6" s="1"/>
  <c r="A101" i="6"/>
  <c r="A131" i="6"/>
  <c r="A27" i="6"/>
  <c r="E27" i="6" s="1"/>
  <c r="A42" i="6"/>
  <c r="E42" i="6" s="1"/>
  <c r="A74" i="6"/>
  <c r="A82" i="6"/>
  <c r="A125" i="6"/>
  <c r="E125" i="6" s="1"/>
  <c r="C3" i="4"/>
  <c r="C3" i="5"/>
  <c r="E86" i="6"/>
  <c r="A43" i="6"/>
  <c r="A98" i="6"/>
  <c r="E98" i="6" s="1"/>
  <c r="A95" i="6"/>
  <c r="A133" i="6"/>
  <c r="E133" i="6" s="1"/>
  <c r="A50" i="6"/>
  <c r="A84" i="6"/>
  <c r="A108" i="6"/>
  <c r="A116" i="6"/>
  <c r="A34" i="6"/>
  <c r="A67" i="6"/>
  <c r="E131" i="6"/>
  <c r="E123" i="6"/>
  <c r="E119" i="6"/>
  <c r="E115" i="6"/>
  <c r="E111" i="6"/>
  <c r="E108" i="6"/>
  <c r="E106" i="6"/>
  <c r="E104" i="6"/>
  <c r="E103" i="6"/>
  <c r="E102" i="6"/>
  <c r="E100" i="6"/>
  <c r="E99" i="6"/>
  <c r="E97" i="6"/>
  <c r="E96" i="6"/>
  <c r="E95" i="6"/>
  <c r="E92" i="6"/>
  <c r="E91" i="6"/>
  <c r="E90" i="6"/>
  <c r="E89" i="6"/>
  <c r="E88" i="6"/>
  <c r="E124" i="6"/>
  <c r="E128" i="6"/>
  <c r="E112" i="6"/>
  <c r="E122" i="6"/>
  <c r="E129" i="6"/>
  <c r="E126" i="6"/>
  <c r="E110" i="6"/>
  <c r="E85" i="6"/>
  <c r="E117" i="6"/>
  <c r="E84" i="6"/>
  <c r="E80" i="6"/>
  <c r="E72" i="6"/>
  <c r="E60" i="6"/>
  <c r="E51" i="6"/>
  <c r="E50" i="6"/>
  <c r="E49" i="6"/>
  <c r="E48" i="6"/>
  <c r="E45" i="6"/>
  <c r="E44" i="6"/>
  <c r="E43" i="6"/>
  <c r="E41" i="6"/>
  <c r="E38" i="6"/>
  <c r="E35" i="6"/>
  <c r="E32" i="6"/>
  <c r="E116" i="6"/>
  <c r="E75" i="6"/>
  <c r="E65" i="6"/>
  <c r="E57" i="6"/>
  <c r="E56" i="6"/>
  <c r="E55" i="6"/>
  <c r="E21" i="6"/>
  <c r="E18" i="6"/>
  <c r="E69" i="6"/>
  <c r="E66" i="6"/>
  <c r="E23" i="6"/>
  <c r="E74" i="6"/>
  <c r="E63" i="6"/>
  <c r="E20" i="6"/>
  <c r="E67" i="6"/>
  <c r="E19" i="6"/>
  <c r="H23" i="3" l="1"/>
  <c r="K23" i="3" s="1"/>
  <c r="L23" i="3"/>
  <c r="I134" i="6"/>
  <c r="AN9" i="6"/>
  <c r="F133" i="6"/>
  <c r="F52" i="6"/>
  <c r="I53" i="6"/>
  <c r="I69" i="6"/>
  <c r="AN19" i="6"/>
  <c r="F68" i="6"/>
  <c r="I99" i="6"/>
  <c r="F98" i="6"/>
  <c r="F40" i="6"/>
  <c r="I41" i="6"/>
  <c r="I135" i="6"/>
  <c r="F134" i="6"/>
  <c r="F62" i="6"/>
  <c r="I63" i="6"/>
  <c r="F132" i="6"/>
  <c r="I133" i="6"/>
  <c r="I78" i="6"/>
  <c r="F77" i="6"/>
  <c r="F76" i="6"/>
  <c r="I77" i="6"/>
  <c r="I131" i="6"/>
  <c r="F130" i="6"/>
  <c r="AN25" i="6"/>
  <c r="F29" i="6"/>
  <c r="I79" i="6"/>
  <c r="F78" i="6"/>
  <c r="F23" i="6"/>
  <c r="I28" i="6"/>
  <c r="F27" i="6"/>
  <c r="I130" i="6"/>
  <c r="F129" i="6"/>
  <c r="I96" i="6"/>
  <c r="F95" i="6"/>
  <c r="AN15" i="6"/>
  <c r="F115" i="6"/>
  <c r="I116" i="6"/>
  <c r="M107" i="6"/>
  <c r="N107" i="6"/>
  <c r="P107" i="6" s="1"/>
  <c r="L107" i="6"/>
  <c r="O107" i="6" s="1"/>
  <c r="L87" i="6"/>
  <c r="O87" i="6" s="1"/>
  <c r="N87" i="6"/>
  <c r="P87" i="6" s="1"/>
  <c r="M87" i="6"/>
  <c r="L114" i="6"/>
  <c r="O114" i="6" s="1"/>
  <c r="N114" i="6"/>
  <c r="P114" i="6" s="1"/>
  <c r="M114" i="6"/>
  <c r="N127" i="6"/>
  <c r="P127" i="6" s="1"/>
  <c r="M127" i="6"/>
  <c r="L127" i="6"/>
  <c r="O127" i="6" s="1"/>
  <c r="M47" i="6"/>
  <c r="N47" i="6"/>
  <c r="P47" i="6" s="1"/>
  <c r="L47" i="6"/>
  <c r="O47" i="6" s="1"/>
  <c r="I57" i="6"/>
  <c r="F56" i="6"/>
  <c r="I43" i="6"/>
  <c r="F42" i="6"/>
  <c r="AN23" i="6"/>
  <c r="I123" i="6"/>
  <c r="F122" i="6"/>
  <c r="F104" i="6"/>
  <c r="M42" i="6"/>
  <c r="L42" i="6"/>
  <c r="O42" i="6" s="1"/>
  <c r="N42" i="6"/>
  <c r="P42" i="6" s="1"/>
  <c r="M101" i="6"/>
  <c r="L101" i="6"/>
  <c r="O101" i="6" s="1"/>
  <c r="N101" i="6"/>
  <c r="P101" i="6" s="1"/>
  <c r="N113" i="6"/>
  <c r="P113" i="6" s="1"/>
  <c r="M113" i="6"/>
  <c r="L113" i="6"/>
  <c r="O113" i="6" s="1"/>
  <c r="M104" i="6"/>
  <c r="N104" i="6"/>
  <c r="P104" i="6" s="1"/>
  <c r="L104" i="6"/>
  <c r="O104" i="6" s="1"/>
  <c r="L58" i="6"/>
  <c r="O58" i="6" s="1"/>
  <c r="M58" i="6"/>
  <c r="N58" i="6"/>
  <c r="P58" i="6" s="1"/>
  <c r="L86" i="6"/>
  <c r="O86" i="6" s="1"/>
  <c r="M86" i="6"/>
  <c r="N86" i="6"/>
  <c r="P86" i="6" s="1"/>
  <c r="M105" i="6"/>
  <c r="L105" i="6"/>
  <c r="O105" i="6" s="1"/>
  <c r="N105" i="6"/>
  <c r="P105" i="6" s="1"/>
  <c r="M30" i="6"/>
  <c r="L30" i="6"/>
  <c r="O30" i="6" s="1"/>
  <c r="N30" i="6"/>
  <c r="P30" i="6" s="1"/>
  <c r="E58" i="6"/>
  <c r="F75" i="6"/>
  <c r="I76" i="6"/>
  <c r="E30" i="6"/>
  <c r="I30" i="6" s="1"/>
  <c r="F60" i="6"/>
  <c r="F135" i="6"/>
  <c r="I136" i="6"/>
  <c r="AN8" i="6"/>
  <c r="F19" i="6"/>
  <c r="I20" i="6"/>
  <c r="F79" i="6"/>
  <c r="I80" i="6"/>
  <c r="I22" i="6"/>
  <c r="AN26" i="6"/>
  <c r="F21" i="6"/>
  <c r="F32" i="6"/>
  <c r="I33" i="6"/>
  <c r="F48" i="6"/>
  <c r="I49" i="6"/>
  <c r="F126" i="6"/>
  <c r="F94" i="6"/>
  <c r="I95" i="6"/>
  <c r="I103" i="6"/>
  <c r="F102" i="6"/>
  <c r="I112" i="6"/>
  <c r="F111" i="6"/>
  <c r="M108" i="6"/>
  <c r="N108" i="6"/>
  <c r="P108" i="6" s="1"/>
  <c r="L108" i="6"/>
  <c r="O108" i="6" s="1"/>
  <c r="L74" i="6"/>
  <c r="O74" i="6" s="1"/>
  <c r="M74" i="6"/>
  <c r="N74" i="6"/>
  <c r="P74" i="6" s="1"/>
  <c r="L75" i="6"/>
  <c r="O75" i="6" s="1"/>
  <c r="N75" i="6"/>
  <c r="P75" i="6" s="1"/>
  <c r="M75" i="6"/>
  <c r="L122" i="6"/>
  <c r="O122" i="6" s="1"/>
  <c r="N122" i="6"/>
  <c r="P122" i="6" s="1"/>
  <c r="M122" i="6"/>
  <c r="M100" i="6"/>
  <c r="L100" i="6"/>
  <c r="O100" i="6" s="1"/>
  <c r="N100" i="6"/>
  <c r="P100" i="6" s="1"/>
  <c r="L71" i="6"/>
  <c r="O71" i="6" s="1"/>
  <c r="N71" i="6"/>
  <c r="P71" i="6" s="1"/>
  <c r="M71" i="6"/>
  <c r="E71" i="6"/>
  <c r="M45" i="6"/>
  <c r="N45" i="6"/>
  <c r="P45" i="6" s="1"/>
  <c r="L45" i="6"/>
  <c r="O45" i="6" s="1"/>
  <c r="N24" i="6"/>
  <c r="P24" i="6" s="1"/>
  <c r="L24" i="6"/>
  <c r="O24" i="6" s="1"/>
  <c r="M24" i="6"/>
  <c r="E24" i="6"/>
  <c r="I24" i="6" s="1"/>
  <c r="M102" i="6"/>
  <c r="N102" i="6"/>
  <c r="P102" i="6" s="1"/>
  <c r="L102" i="6"/>
  <c r="O102" i="6" s="1"/>
  <c r="M32" i="6"/>
  <c r="N32" i="6"/>
  <c r="P32" i="6" s="1"/>
  <c r="L32" i="6"/>
  <c r="O32" i="6" s="1"/>
  <c r="M94" i="6"/>
  <c r="N94" i="6"/>
  <c r="P94" i="6" s="1"/>
  <c r="L94" i="6"/>
  <c r="O94" i="6" s="1"/>
  <c r="L126" i="6"/>
  <c r="O126" i="6" s="1"/>
  <c r="N126" i="6"/>
  <c r="P126" i="6" s="1"/>
  <c r="M126" i="6"/>
  <c r="I42" i="6"/>
  <c r="F41" i="6"/>
  <c r="L83" i="6"/>
  <c r="O83" i="6" s="1"/>
  <c r="N83" i="6"/>
  <c r="P83" i="6" s="1"/>
  <c r="M83" i="6"/>
  <c r="E87" i="6"/>
  <c r="F69" i="6"/>
  <c r="F57" i="6"/>
  <c r="F116" i="6"/>
  <c r="I117" i="6"/>
  <c r="F35" i="6"/>
  <c r="I36" i="6"/>
  <c r="F43" i="6"/>
  <c r="I44" i="6"/>
  <c r="F51" i="6"/>
  <c r="I52" i="6"/>
  <c r="F80" i="6"/>
  <c r="I81" i="6"/>
  <c r="E114" i="6"/>
  <c r="F125" i="6"/>
  <c r="I126" i="6"/>
  <c r="AN10" i="6"/>
  <c r="I90" i="6"/>
  <c r="F89" i="6"/>
  <c r="F97" i="6"/>
  <c r="I98" i="6"/>
  <c r="E105" i="6"/>
  <c r="I105" i="6" s="1"/>
  <c r="F123" i="6"/>
  <c r="I124" i="6"/>
  <c r="N18" i="6"/>
  <c r="P18" i="6" s="1"/>
  <c r="M18" i="6"/>
  <c r="L18" i="6"/>
  <c r="M112" i="6"/>
  <c r="N112" i="6"/>
  <c r="P112" i="6" s="1"/>
  <c r="L112" i="6"/>
  <c r="O112" i="6" s="1"/>
  <c r="M97" i="6"/>
  <c r="N97" i="6"/>
  <c r="P97" i="6" s="1"/>
  <c r="L97" i="6"/>
  <c r="O97" i="6" s="1"/>
  <c r="N20" i="6"/>
  <c r="P20" i="6" s="1"/>
  <c r="M20" i="6"/>
  <c r="L20" i="6"/>
  <c r="O20" i="6" s="1"/>
  <c r="M89" i="6"/>
  <c r="L89" i="6"/>
  <c r="O89" i="6" s="1"/>
  <c r="N89" i="6"/>
  <c r="P89" i="6" s="1"/>
  <c r="N121" i="6"/>
  <c r="P121" i="6" s="1"/>
  <c r="L121" i="6"/>
  <c r="O121" i="6" s="1"/>
  <c r="M121" i="6"/>
  <c r="M92" i="6"/>
  <c r="L92" i="6"/>
  <c r="O92" i="6" s="1"/>
  <c r="N92" i="6"/>
  <c r="P92" i="6" s="1"/>
  <c r="L73" i="6"/>
  <c r="O73" i="6" s="1"/>
  <c r="M73" i="6"/>
  <c r="N73" i="6"/>
  <c r="P73" i="6" s="1"/>
  <c r="M44" i="6"/>
  <c r="N44" i="6"/>
  <c r="P44" i="6" s="1"/>
  <c r="L44" i="6"/>
  <c r="O44" i="6" s="1"/>
  <c r="M99" i="6"/>
  <c r="N99" i="6"/>
  <c r="P99" i="6" s="1"/>
  <c r="L99" i="6"/>
  <c r="O99" i="6" s="1"/>
  <c r="L66" i="6"/>
  <c r="O66" i="6" s="1"/>
  <c r="N66" i="6"/>
  <c r="P66" i="6" s="1"/>
  <c r="M66" i="6"/>
  <c r="L61" i="6"/>
  <c r="O61" i="6" s="1"/>
  <c r="M61" i="6"/>
  <c r="N61" i="6"/>
  <c r="P61" i="6" s="1"/>
  <c r="E61" i="6"/>
  <c r="I61" i="6" s="1"/>
  <c r="AN17" i="6"/>
  <c r="F81" i="6"/>
  <c r="L72" i="6"/>
  <c r="O72" i="6" s="1"/>
  <c r="N72" i="6"/>
  <c r="P72" i="6" s="1"/>
  <c r="M72" i="6"/>
  <c r="I55" i="6"/>
  <c r="F54" i="6"/>
  <c r="L59" i="6"/>
  <c r="O59" i="6" s="1"/>
  <c r="N59" i="6"/>
  <c r="P59" i="6" s="1"/>
  <c r="M59" i="6"/>
  <c r="F28" i="6"/>
  <c r="I29" i="6"/>
  <c r="F36" i="6"/>
  <c r="I37" i="6"/>
  <c r="F44" i="6"/>
  <c r="I45" i="6"/>
  <c r="F84" i="6"/>
  <c r="I85" i="6"/>
  <c r="F112" i="6"/>
  <c r="F90" i="6"/>
  <c r="I91" i="6"/>
  <c r="F106" i="6"/>
  <c r="I107" i="6"/>
  <c r="E127" i="6"/>
  <c r="I127" i="6" s="1"/>
  <c r="N125" i="6"/>
  <c r="P125" i="6" s="1"/>
  <c r="M125" i="6"/>
  <c r="L125" i="6"/>
  <c r="O125" i="6" s="1"/>
  <c r="M27" i="6"/>
  <c r="N27" i="6"/>
  <c r="P27" i="6" s="1"/>
  <c r="L27" i="6"/>
  <c r="O27" i="6" s="1"/>
  <c r="L134" i="6"/>
  <c r="O134" i="6" s="1"/>
  <c r="M134" i="6"/>
  <c r="N134" i="6"/>
  <c r="P134" i="6" s="1"/>
  <c r="M136" i="6"/>
  <c r="N136" i="6"/>
  <c r="P136" i="6" s="1"/>
  <c r="L136" i="6"/>
  <c r="O136" i="6" s="1"/>
  <c r="M109" i="6"/>
  <c r="L109" i="6"/>
  <c r="O109" i="6" s="1"/>
  <c r="N109" i="6"/>
  <c r="P109" i="6" s="1"/>
  <c r="L81" i="6"/>
  <c r="O81" i="6" s="1"/>
  <c r="N81" i="6"/>
  <c r="P81" i="6" s="1"/>
  <c r="M81" i="6"/>
  <c r="L65" i="6"/>
  <c r="O65" i="6" s="1"/>
  <c r="M65" i="6"/>
  <c r="N65" i="6"/>
  <c r="P65" i="6" s="1"/>
  <c r="M36" i="6"/>
  <c r="N36" i="6"/>
  <c r="P36" i="6" s="1"/>
  <c r="L36" i="6"/>
  <c r="O36" i="6" s="1"/>
  <c r="M40" i="6"/>
  <c r="N40" i="6"/>
  <c r="P40" i="6" s="1"/>
  <c r="L40" i="6"/>
  <c r="O40" i="6" s="1"/>
  <c r="M46" i="6"/>
  <c r="L46" i="6"/>
  <c r="O46" i="6" s="1"/>
  <c r="N46" i="6"/>
  <c r="P46" i="6" s="1"/>
  <c r="L118" i="6"/>
  <c r="O118" i="6" s="1"/>
  <c r="M118" i="6"/>
  <c r="N118" i="6"/>
  <c r="P118" i="6" s="1"/>
  <c r="L70" i="6"/>
  <c r="O70" i="6" s="1"/>
  <c r="M70" i="6"/>
  <c r="N70" i="6"/>
  <c r="P70" i="6" s="1"/>
  <c r="E70" i="6"/>
  <c r="I70" i="6" s="1"/>
  <c r="M124" i="6"/>
  <c r="N124" i="6"/>
  <c r="P124" i="6" s="1"/>
  <c r="L124" i="6"/>
  <c r="O124" i="6" s="1"/>
  <c r="M96" i="6"/>
  <c r="L96" i="6"/>
  <c r="O96" i="6" s="1"/>
  <c r="N96" i="6"/>
  <c r="P96" i="6" s="1"/>
  <c r="L64" i="6"/>
  <c r="O64" i="6" s="1"/>
  <c r="N64" i="6"/>
  <c r="P64" i="6" s="1"/>
  <c r="M64" i="6"/>
  <c r="I73" i="6"/>
  <c r="F72" i="6"/>
  <c r="M22" i="6"/>
  <c r="L22" i="6"/>
  <c r="O22" i="6" s="1"/>
  <c r="N22" i="6"/>
  <c r="P22" i="6" s="1"/>
  <c r="I86" i="6"/>
  <c r="F85" i="6"/>
  <c r="M98" i="6"/>
  <c r="N98" i="6"/>
  <c r="P98" i="6" s="1"/>
  <c r="L98" i="6"/>
  <c r="O98" i="6" s="1"/>
  <c r="F20" i="6"/>
  <c r="I21" i="6"/>
  <c r="F18" i="6"/>
  <c r="I19" i="6"/>
  <c r="I18" i="6"/>
  <c r="AN27" i="6"/>
  <c r="I66" i="6"/>
  <c r="F65" i="6"/>
  <c r="I38" i="6"/>
  <c r="F37" i="6"/>
  <c r="I46" i="6"/>
  <c r="F45" i="6"/>
  <c r="I54" i="6"/>
  <c r="F53" i="6"/>
  <c r="F117" i="6"/>
  <c r="I118" i="6"/>
  <c r="AN12" i="6"/>
  <c r="F136" i="6"/>
  <c r="F128" i="6"/>
  <c r="I129" i="6"/>
  <c r="I92" i="6"/>
  <c r="F91" i="6"/>
  <c r="AN16" i="6"/>
  <c r="I100" i="6"/>
  <c r="F99" i="6"/>
  <c r="AN14" i="6"/>
  <c r="E107" i="6"/>
  <c r="F131" i="6"/>
  <c r="I132" i="6"/>
  <c r="M116" i="6"/>
  <c r="L116" i="6"/>
  <c r="O116" i="6" s="1"/>
  <c r="N116" i="6"/>
  <c r="P116" i="6" s="1"/>
  <c r="L84" i="6"/>
  <c r="O84" i="6" s="1"/>
  <c r="N84" i="6"/>
  <c r="P84" i="6" s="1"/>
  <c r="M84" i="6"/>
  <c r="M50" i="6"/>
  <c r="L50" i="6"/>
  <c r="O50" i="6" s="1"/>
  <c r="N50" i="6"/>
  <c r="P50" i="6" s="1"/>
  <c r="M132" i="6"/>
  <c r="L132" i="6"/>
  <c r="O132" i="6" s="1"/>
  <c r="N132" i="6"/>
  <c r="P132" i="6" s="1"/>
  <c r="M25" i="6"/>
  <c r="L25" i="6"/>
  <c r="O25" i="6" s="1"/>
  <c r="N25" i="6"/>
  <c r="P25" i="6" s="1"/>
  <c r="E25" i="6"/>
  <c r="L69" i="6"/>
  <c r="O69" i="6" s="1"/>
  <c r="M69" i="6"/>
  <c r="N69" i="6"/>
  <c r="P69" i="6" s="1"/>
  <c r="M106" i="6"/>
  <c r="N106" i="6"/>
  <c r="P106" i="6" s="1"/>
  <c r="L106" i="6"/>
  <c r="O106" i="6" s="1"/>
  <c r="M28" i="6"/>
  <c r="N28" i="6"/>
  <c r="P28" i="6" s="1"/>
  <c r="L28" i="6"/>
  <c r="O28" i="6" s="1"/>
  <c r="L54" i="6"/>
  <c r="O54" i="6" s="1"/>
  <c r="N54" i="6"/>
  <c r="P54" i="6" s="1"/>
  <c r="M54" i="6"/>
  <c r="L135" i="6"/>
  <c r="O135" i="6" s="1"/>
  <c r="N135" i="6"/>
  <c r="P135" i="6" s="1"/>
  <c r="M135" i="6"/>
  <c r="M51" i="6"/>
  <c r="N51" i="6"/>
  <c r="P51" i="6" s="1"/>
  <c r="L51" i="6"/>
  <c r="O51" i="6" s="1"/>
  <c r="N117" i="6"/>
  <c r="P117" i="6" s="1"/>
  <c r="M117" i="6"/>
  <c r="L117" i="6"/>
  <c r="O117" i="6" s="1"/>
  <c r="L85" i="6"/>
  <c r="O85" i="6" s="1"/>
  <c r="N85" i="6"/>
  <c r="P85" i="6" s="1"/>
  <c r="M85" i="6"/>
  <c r="L63" i="6"/>
  <c r="O63" i="6" s="1"/>
  <c r="N63" i="6"/>
  <c r="P63" i="6" s="1"/>
  <c r="M63" i="6"/>
  <c r="M41" i="6"/>
  <c r="N41" i="6"/>
  <c r="P41" i="6" s="1"/>
  <c r="L41" i="6"/>
  <c r="O41" i="6" s="1"/>
  <c r="M91" i="6"/>
  <c r="N91" i="6"/>
  <c r="P91" i="6" s="1"/>
  <c r="L91" i="6"/>
  <c r="O91" i="6" s="1"/>
  <c r="L56" i="6"/>
  <c r="O56" i="6" s="1"/>
  <c r="N56" i="6"/>
  <c r="P56" i="6" s="1"/>
  <c r="M56" i="6"/>
  <c r="L55" i="6"/>
  <c r="O55" i="6" s="1"/>
  <c r="N55" i="6"/>
  <c r="P55" i="6" s="1"/>
  <c r="M55" i="6"/>
  <c r="F33" i="6"/>
  <c r="F66" i="6"/>
  <c r="I67" i="6"/>
  <c r="F63" i="6"/>
  <c r="F46" i="6"/>
  <c r="F120" i="6"/>
  <c r="AN11" i="6"/>
  <c r="I111" i="6"/>
  <c r="F110" i="6"/>
  <c r="I119" i="6"/>
  <c r="F118" i="6"/>
  <c r="F92" i="6"/>
  <c r="F100" i="6"/>
  <c r="F108" i="6"/>
  <c r="M43" i="6"/>
  <c r="N43" i="6"/>
  <c r="P43" i="6" s="1"/>
  <c r="L43" i="6"/>
  <c r="O43" i="6" s="1"/>
  <c r="L82" i="6"/>
  <c r="O82" i="6" s="1"/>
  <c r="M82" i="6"/>
  <c r="N82" i="6"/>
  <c r="P82" i="6" s="1"/>
  <c r="E82" i="6"/>
  <c r="M131" i="6"/>
  <c r="L131" i="6"/>
  <c r="O131" i="6" s="1"/>
  <c r="N131" i="6"/>
  <c r="P131" i="6" s="1"/>
  <c r="N129" i="6"/>
  <c r="P129" i="6" s="1"/>
  <c r="M129" i="6"/>
  <c r="L129" i="6"/>
  <c r="O129" i="6" s="1"/>
  <c r="M103" i="6"/>
  <c r="N103" i="6"/>
  <c r="P103" i="6" s="1"/>
  <c r="L103" i="6"/>
  <c r="O103" i="6" s="1"/>
  <c r="L77" i="6"/>
  <c r="N77" i="6"/>
  <c r="P77" i="6" s="1"/>
  <c r="M77" i="6"/>
  <c r="M49" i="6"/>
  <c r="N49" i="6"/>
  <c r="P49" i="6" s="1"/>
  <c r="L49" i="6"/>
  <c r="O49" i="6" s="1"/>
  <c r="M31" i="6"/>
  <c r="N31" i="6"/>
  <c r="P31" i="6" s="1"/>
  <c r="L31" i="6"/>
  <c r="O31" i="6" s="1"/>
  <c r="N123" i="6"/>
  <c r="P123" i="6" s="1"/>
  <c r="M123" i="6"/>
  <c r="L123" i="6"/>
  <c r="O123" i="6" s="1"/>
  <c r="M115" i="6"/>
  <c r="N115" i="6"/>
  <c r="P115" i="6" s="1"/>
  <c r="L115" i="6"/>
  <c r="O115" i="6" s="1"/>
  <c r="M38" i="6"/>
  <c r="L38" i="6"/>
  <c r="O38" i="6" s="1"/>
  <c r="N38" i="6"/>
  <c r="P38" i="6" s="1"/>
  <c r="L60" i="6"/>
  <c r="O60" i="6" s="1"/>
  <c r="N60" i="6"/>
  <c r="P60" i="6" s="1"/>
  <c r="M60" i="6"/>
  <c r="L57" i="6"/>
  <c r="O57" i="6" s="1"/>
  <c r="N57" i="6"/>
  <c r="P57" i="6" s="1"/>
  <c r="M57" i="6"/>
  <c r="L80" i="6"/>
  <c r="O80" i="6" s="1"/>
  <c r="N80" i="6"/>
  <c r="P80" i="6" s="1"/>
  <c r="M80" i="6"/>
  <c r="F22" i="6"/>
  <c r="I23" i="6"/>
  <c r="I56" i="6"/>
  <c r="F55" i="6"/>
  <c r="AN21" i="6"/>
  <c r="I50" i="6"/>
  <c r="F49" i="6"/>
  <c r="F124" i="6"/>
  <c r="I125" i="6"/>
  <c r="F103" i="6"/>
  <c r="I104" i="6"/>
  <c r="M34" i="6"/>
  <c r="L34" i="6"/>
  <c r="O34" i="6" s="1"/>
  <c r="N34" i="6"/>
  <c r="P34" i="6" s="1"/>
  <c r="N133" i="6"/>
  <c r="P133" i="6" s="1"/>
  <c r="M133" i="6"/>
  <c r="L133" i="6"/>
  <c r="O133" i="6" s="1"/>
  <c r="I87" i="6"/>
  <c r="F86" i="6"/>
  <c r="L130" i="6"/>
  <c r="O130" i="6" s="1"/>
  <c r="N130" i="6"/>
  <c r="P130" i="6" s="1"/>
  <c r="M130" i="6"/>
  <c r="M29" i="6"/>
  <c r="N29" i="6"/>
  <c r="P29" i="6" s="1"/>
  <c r="L29" i="6"/>
  <c r="O29" i="6" s="1"/>
  <c r="L62" i="6"/>
  <c r="O62" i="6" s="1"/>
  <c r="N62" i="6"/>
  <c r="P62" i="6" s="1"/>
  <c r="M62" i="6"/>
  <c r="L76" i="6"/>
  <c r="O76" i="6" s="1"/>
  <c r="N76" i="6"/>
  <c r="P76" i="6" s="1"/>
  <c r="M76" i="6"/>
  <c r="I68" i="6"/>
  <c r="F67" i="6"/>
  <c r="E34" i="6"/>
  <c r="I34" i="6" s="1"/>
  <c r="I51" i="6"/>
  <c r="F50" i="6"/>
  <c r="I89" i="6"/>
  <c r="F88" i="6"/>
  <c r="F96" i="6"/>
  <c r="I97" i="6"/>
  <c r="F119" i="6"/>
  <c r="I120" i="6"/>
  <c r="M52" i="6"/>
  <c r="N52" i="6"/>
  <c r="P52" i="6" s="1"/>
  <c r="L52" i="6"/>
  <c r="O52" i="6" s="1"/>
  <c r="M93" i="6"/>
  <c r="N93" i="6"/>
  <c r="P93" i="6" s="1"/>
  <c r="L93" i="6"/>
  <c r="O93" i="6" s="1"/>
  <c r="L68" i="6"/>
  <c r="O68" i="6" s="1"/>
  <c r="N68" i="6"/>
  <c r="P68" i="6" s="1"/>
  <c r="M68" i="6"/>
  <c r="M39" i="6"/>
  <c r="N39" i="6"/>
  <c r="P39" i="6" s="1"/>
  <c r="L39" i="6"/>
  <c r="O39" i="6" s="1"/>
  <c r="L78" i="6"/>
  <c r="O78" i="6" s="1"/>
  <c r="M78" i="6"/>
  <c r="N78" i="6"/>
  <c r="P78" i="6" s="1"/>
  <c r="M26" i="6"/>
  <c r="L26" i="6"/>
  <c r="O26" i="6" s="1"/>
  <c r="N26" i="6"/>
  <c r="P26" i="6" s="1"/>
  <c r="E26" i="6"/>
  <c r="M88" i="6"/>
  <c r="N88" i="6"/>
  <c r="P88" i="6" s="1"/>
  <c r="L88" i="6"/>
  <c r="O88" i="6" s="1"/>
  <c r="F38" i="6"/>
  <c r="F74" i="6"/>
  <c r="I75" i="6"/>
  <c r="E59" i="6"/>
  <c r="E83" i="6"/>
  <c r="E31" i="6"/>
  <c r="E39" i="6"/>
  <c r="I39" i="6" s="1"/>
  <c r="E47" i="6"/>
  <c r="E64" i="6"/>
  <c r="I64" i="6" s="1"/>
  <c r="E73" i="6"/>
  <c r="E113" i="6"/>
  <c r="E121" i="6"/>
  <c r="I121" i="6" s="1"/>
  <c r="E93" i="6"/>
  <c r="I93" i="6" s="1"/>
  <c r="E101" i="6"/>
  <c r="I101" i="6" s="1"/>
  <c r="E109" i="6"/>
  <c r="L67" i="6"/>
  <c r="O67" i="6" s="1"/>
  <c r="N67" i="6"/>
  <c r="P67" i="6" s="1"/>
  <c r="M67" i="6"/>
  <c r="M95" i="6"/>
  <c r="N95" i="6"/>
  <c r="P95" i="6" s="1"/>
  <c r="L95" i="6"/>
  <c r="O95" i="6" s="1"/>
  <c r="M35" i="6"/>
  <c r="N35" i="6"/>
  <c r="P35" i="6" s="1"/>
  <c r="L35" i="6"/>
  <c r="O35" i="6" s="1"/>
  <c r="M33" i="6"/>
  <c r="N33" i="6"/>
  <c r="P33" i="6" s="1"/>
  <c r="L33" i="6"/>
  <c r="O33" i="6" s="1"/>
  <c r="M21" i="6"/>
  <c r="L21" i="6"/>
  <c r="O21" i="6" s="1"/>
  <c r="N21" i="6"/>
  <c r="P21" i="6" s="1"/>
  <c r="L119" i="6"/>
  <c r="O119" i="6" s="1"/>
  <c r="M119" i="6"/>
  <c r="N119" i="6"/>
  <c r="P119" i="6" s="1"/>
  <c r="M48" i="6"/>
  <c r="N48" i="6"/>
  <c r="P48" i="6" s="1"/>
  <c r="L48" i="6"/>
  <c r="O48" i="6" s="1"/>
  <c r="L110" i="6"/>
  <c r="O110" i="6" s="1"/>
  <c r="N110" i="6"/>
  <c r="P110" i="6" s="1"/>
  <c r="M110" i="6"/>
  <c r="N23" i="6"/>
  <c r="P23" i="6" s="1"/>
  <c r="M23" i="6"/>
  <c r="L23" i="6"/>
  <c r="O23" i="6" s="1"/>
  <c r="M128" i="6"/>
  <c r="N128" i="6"/>
  <c r="P128" i="6" s="1"/>
  <c r="L128" i="6"/>
  <c r="O128" i="6" s="1"/>
  <c r="N19" i="6"/>
  <c r="P19" i="6" s="1"/>
  <c r="M19" i="6"/>
  <c r="L19" i="6"/>
  <c r="O19" i="6" s="1"/>
  <c r="N111" i="6"/>
  <c r="P111" i="6" s="1"/>
  <c r="M111" i="6"/>
  <c r="L111" i="6"/>
  <c r="O111" i="6" s="1"/>
  <c r="L79" i="6"/>
  <c r="O79" i="6" s="1"/>
  <c r="N79" i="6"/>
  <c r="P79" i="6" s="1"/>
  <c r="M79" i="6"/>
  <c r="L53" i="6"/>
  <c r="O53" i="6" s="1"/>
  <c r="N53" i="6"/>
  <c r="P53" i="6" s="1"/>
  <c r="M53" i="6"/>
  <c r="M37" i="6"/>
  <c r="N37" i="6"/>
  <c r="P37" i="6" s="1"/>
  <c r="L37" i="6"/>
  <c r="O37" i="6" s="1"/>
  <c r="M120" i="6"/>
  <c r="N120" i="6"/>
  <c r="P120" i="6" s="1"/>
  <c r="L120" i="6"/>
  <c r="O120" i="6" s="1"/>
  <c r="M90" i="6"/>
  <c r="N90" i="6"/>
  <c r="P90" i="6" s="1"/>
  <c r="L90" i="6"/>
  <c r="O90" i="6" s="1"/>
  <c r="D18" i="3" l="1"/>
  <c r="C18" i="3"/>
  <c r="E18" i="3" s="1"/>
  <c r="M7" i="3"/>
  <c r="O2" i="5"/>
  <c r="O2" i="4"/>
  <c r="F58" i="6"/>
  <c r="I59" i="6"/>
  <c r="I110" i="6"/>
  <c r="F109" i="6"/>
  <c r="F39" i="6"/>
  <c r="AN24" i="6"/>
  <c r="I40" i="6"/>
  <c r="I58" i="6"/>
  <c r="I115" i="6"/>
  <c r="F114" i="6"/>
  <c r="F31" i="6"/>
  <c r="I32" i="6"/>
  <c r="I83" i="6"/>
  <c r="F82" i="6"/>
  <c r="I82" i="6"/>
  <c r="I65" i="6"/>
  <c r="F64" i="6"/>
  <c r="AN20" i="6"/>
  <c r="AN22" i="6"/>
  <c r="F47" i="6"/>
  <c r="I48" i="6"/>
  <c r="F101" i="6"/>
  <c r="I102" i="6"/>
  <c r="F93" i="6"/>
  <c r="I94" i="6"/>
  <c r="F83" i="6"/>
  <c r="I84" i="6"/>
  <c r="O77" i="6"/>
  <c r="I27" i="6"/>
  <c r="F26" i="6"/>
  <c r="F121" i="6"/>
  <c r="I122" i="6"/>
  <c r="F59" i="6"/>
  <c r="I60" i="6"/>
  <c r="I35" i="6"/>
  <c r="F34" i="6"/>
  <c r="I109" i="6"/>
  <c r="F61" i="6"/>
  <c r="I62" i="6"/>
  <c r="I106" i="6"/>
  <c r="F105" i="6"/>
  <c r="I31" i="6"/>
  <c r="F30" i="6"/>
  <c r="I47" i="6"/>
  <c r="I114" i="6"/>
  <c r="F113" i="6"/>
  <c r="O18" i="6"/>
  <c r="I88" i="6"/>
  <c r="F87" i="6"/>
  <c r="I25" i="6"/>
  <c r="F24" i="6"/>
  <c r="I128" i="6"/>
  <c r="F127" i="6"/>
  <c r="I72" i="6"/>
  <c r="F71" i="6"/>
  <c r="I74" i="6"/>
  <c r="AN18" i="6"/>
  <c r="F73" i="6"/>
  <c r="Q18" i="6"/>
  <c r="R18" i="6"/>
  <c r="U18" i="6" s="1"/>
  <c r="V18" i="6" s="1"/>
  <c r="F25" i="6"/>
  <c r="I26" i="6"/>
  <c r="F107" i="6"/>
  <c r="I108" i="6"/>
  <c r="AN13" i="6"/>
  <c r="F70" i="6"/>
  <c r="I71" i="6"/>
  <c r="I113" i="6"/>
  <c r="C19" i="3" l="1"/>
  <c r="D19" i="3"/>
  <c r="F18" i="3"/>
  <c r="J18" i="6" s="1"/>
  <c r="C20" i="3" l="1"/>
  <c r="D20" i="3"/>
  <c r="D18" i="6"/>
  <c r="C18" i="6"/>
  <c r="AO27" i="6"/>
  <c r="AP27" i="6" s="1"/>
  <c r="R19" i="6"/>
  <c r="U19" i="6" s="1"/>
  <c r="V19" i="6" s="1"/>
  <c r="Q19" i="6"/>
  <c r="E19" i="3"/>
  <c r="C21" i="3" l="1"/>
  <c r="D21" i="3"/>
  <c r="F19" i="3"/>
  <c r="J19" i="6" s="1"/>
  <c r="E20" i="3"/>
  <c r="R20" i="6"/>
  <c r="U20" i="6" s="1"/>
  <c r="V20" i="6" s="1"/>
  <c r="Q20" i="6"/>
  <c r="F20" i="3" l="1"/>
  <c r="J20" i="6" s="1"/>
  <c r="C19" i="6"/>
  <c r="D19" i="6"/>
  <c r="D22" i="3"/>
  <c r="C22" i="3"/>
  <c r="R21" i="6"/>
  <c r="U21" i="6" s="1"/>
  <c r="V21" i="6" s="1"/>
  <c r="Q21" i="6"/>
  <c r="E21" i="3"/>
  <c r="R22" i="6" l="1"/>
  <c r="U22" i="6" s="1"/>
  <c r="V22" i="6" s="1"/>
  <c r="Q22" i="6"/>
  <c r="E22" i="3"/>
  <c r="F21" i="3"/>
  <c r="J21" i="6" s="1"/>
  <c r="C20" i="6"/>
  <c r="D20" i="6"/>
  <c r="C23" i="3"/>
  <c r="D23" i="3"/>
  <c r="D24" i="3" l="1"/>
  <c r="C24" i="3"/>
  <c r="F22" i="3"/>
  <c r="J22" i="6" s="1"/>
  <c r="R23" i="6"/>
  <c r="U23" i="6" s="1"/>
  <c r="V23" i="6" s="1"/>
  <c r="Q23" i="6"/>
  <c r="E23" i="3"/>
  <c r="D21" i="6"/>
  <c r="C21" i="6"/>
  <c r="AO26" i="6" l="1"/>
  <c r="AP26" i="6" s="1"/>
  <c r="C22" i="6"/>
  <c r="D22" i="6"/>
  <c r="R24" i="6"/>
  <c r="U24" i="6" s="1"/>
  <c r="V24" i="6" s="1"/>
  <c r="Q24" i="6"/>
  <c r="E24" i="3"/>
  <c r="F23" i="3"/>
  <c r="J23" i="6" s="1"/>
  <c r="D25" i="3"/>
  <c r="C25" i="3"/>
  <c r="R25" i="6" l="1"/>
  <c r="U25" i="6" s="1"/>
  <c r="V25" i="6" s="1"/>
  <c r="Q25" i="6"/>
  <c r="E25" i="3"/>
  <c r="F24" i="3"/>
  <c r="J24" i="6" s="1"/>
  <c r="C26" i="3"/>
  <c r="D26" i="3"/>
  <c r="D23" i="6"/>
  <c r="C23" i="6"/>
  <c r="Q26" i="6" l="1"/>
  <c r="R26" i="6"/>
  <c r="U26" i="6" s="1"/>
  <c r="V26" i="6" s="1"/>
  <c r="E26" i="3"/>
  <c r="C27" i="3"/>
  <c r="D27" i="3"/>
  <c r="F25" i="3"/>
  <c r="J25" i="6" s="1"/>
  <c r="D24" i="6"/>
  <c r="C24" i="6"/>
  <c r="F26" i="3" l="1"/>
  <c r="J26" i="6" s="1"/>
  <c r="C25" i="6"/>
  <c r="D25" i="6"/>
  <c r="D28" i="3"/>
  <c r="C28" i="3"/>
  <c r="Q27" i="6"/>
  <c r="E27" i="3"/>
  <c r="R27" i="6"/>
  <c r="U27" i="6" s="1"/>
  <c r="V27" i="6" s="1"/>
  <c r="R28" i="6" l="1"/>
  <c r="U28" i="6" s="1"/>
  <c r="V28" i="6" s="1"/>
  <c r="Q28" i="6"/>
  <c r="E28" i="3"/>
  <c r="D29" i="3"/>
  <c r="C29" i="3"/>
  <c r="F27" i="3"/>
  <c r="J27" i="6" s="1"/>
  <c r="D26" i="6"/>
  <c r="C26" i="6"/>
  <c r="R29" i="6" l="1"/>
  <c r="U29" i="6" s="1"/>
  <c r="V29" i="6" s="1"/>
  <c r="Q29" i="6"/>
  <c r="E29" i="3"/>
  <c r="D30" i="3"/>
  <c r="C30" i="3"/>
  <c r="F28" i="3"/>
  <c r="J28" i="6" s="1"/>
  <c r="D27" i="6"/>
  <c r="C27" i="6"/>
  <c r="F29" i="3" l="1"/>
  <c r="J29" i="6" s="1"/>
  <c r="R30" i="6"/>
  <c r="U30" i="6" s="1"/>
  <c r="V30" i="6" s="1"/>
  <c r="Q30" i="6"/>
  <c r="E30" i="3"/>
  <c r="D28" i="6"/>
  <c r="C28" i="6"/>
  <c r="D31" i="3"/>
  <c r="C31" i="3"/>
  <c r="D32" i="3" l="1"/>
  <c r="C32" i="3"/>
  <c r="D29" i="6"/>
  <c r="C29" i="6"/>
  <c r="AO25" i="6"/>
  <c r="AP25" i="6" s="1"/>
  <c r="R31" i="6"/>
  <c r="U31" i="6" s="1"/>
  <c r="V31" i="6" s="1"/>
  <c r="Q31" i="6"/>
  <c r="E31" i="3"/>
  <c r="F30" i="3"/>
  <c r="J30" i="6" s="1"/>
  <c r="D30" i="6" l="1"/>
  <c r="C30" i="6"/>
  <c r="R32" i="6"/>
  <c r="U32" i="6" s="1"/>
  <c r="V32" i="6" s="1"/>
  <c r="Q32" i="6"/>
  <c r="E32" i="3"/>
  <c r="D33" i="3"/>
  <c r="C33" i="3"/>
  <c r="F31" i="3"/>
  <c r="J31" i="6" s="1"/>
  <c r="C31" i="6" l="1"/>
  <c r="D31" i="6"/>
  <c r="D34" i="3"/>
  <c r="C34" i="3"/>
  <c r="R33" i="6"/>
  <c r="U33" i="6" s="1"/>
  <c r="V33" i="6" s="1"/>
  <c r="E33" i="3"/>
  <c r="Q33" i="6"/>
  <c r="F32" i="3"/>
  <c r="J32" i="6" s="1"/>
  <c r="R34" i="6" l="1"/>
  <c r="U34" i="6" s="1"/>
  <c r="V34" i="6" s="1"/>
  <c r="E34" i="3"/>
  <c r="Q34" i="6"/>
  <c r="C35" i="3"/>
  <c r="D35" i="3"/>
  <c r="F33" i="3"/>
  <c r="J33" i="6" s="1"/>
  <c r="D32" i="6"/>
  <c r="C32" i="6"/>
  <c r="C36" i="3" l="1"/>
  <c r="D36" i="3"/>
  <c r="R35" i="6"/>
  <c r="U35" i="6" s="1"/>
  <c r="V35" i="6" s="1"/>
  <c r="Q35" i="6"/>
  <c r="E35" i="3"/>
  <c r="D33" i="6"/>
  <c r="C33" i="6"/>
  <c r="F34" i="3"/>
  <c r="J34" i="6" s="1"/>
  <c r="F35" i="3" l="1"/>
  <c r="J35" i="6" s="1"/>
  <c r="D37" i="3"/>
  <c r="C37" i="3"/>
  <c r="C34" i="6"/>
  <c r="D34" i="6"/>
  <c r="R36" i="6"/>
  <c r="U36" i="6" s="1"/>
  <c r="V36" i="6" s="1"/>
  <c r="Q36" i="6"/>
  <c r="E36" i="3"/>
  <c r="D38" i="3" l="1"/>
  <c r="C38" i="3"/>
  <c r="C35" i="6"/>
  <c r="D35" i="6"/>
  <c r="F36" i="3"/>
  <c r="J36" i="6" s="1"/>
  <c r="R37" i="6"/>
  <c r="U37" i="6" s="1"/>
  <c r="V37" i="6" s="1"/>
  <c r="Q37" i="6"/>
  <c r="E37" i="3"/>
  <c r="F37" i="3" l="1"/>
  <c r="J37" i="6" s="1"/>
  <c r="D36" i="6"/>
  <c r="C36" i="6"/>
  <c r="D39" i="3"/>
  <c r="C39" i="3"/>
  <c r="R38" i="6"/>
  <c r="U38" i="6" s="1"/>
  <c r="V38" i="6" s="1"/>
  <c r="Q38" i="6"/>
  <c r="E38" i="3"/>
  <c r="D40" i="3" l="1"/>
  <c r="C40" i="3"/>
  <c r="R39" i="6"/>
  <c r="U39" i="6" s="1"/>
  <c r="V39" i="6" s="1"/>
  <c r="Q39" i="6"/>
  <c r="E39" i="3"/>
  <c r="D37" i="6"/>
  <c r="C37" i="6"/>
  <c r="F38" i="3"/>
  <c r="J38" i="6" s="1"/>
  <c r="D41" i="3" l="1"/>
  <c r="C41" i="3"/>
  <c r="F39" i="3"/>
  <c r="J39" i="6" s="1"/>
  <c r="C38" i="6"/>
  <c r="D38" i="6"/>
  <c r="R40" i="6"/>
  <c r="U40" i="6" s="1"/>
  <c r="V40" i="6" s="1"/>
  <c r="Q40" i="6"/>
  <c r="E40" i="3"/>
  <c r="R41" i="6" l="1"/>
  <c r="U41" i="6" s="1"/>
  <c r="V41" i="6" s="1"/>
  <c r="Q41" i="6"/>
  <c r="E41" i="3"/>
  <c r="D42" i="3"/>
  <c r="C42" i="3"/>
  <c r="C39" i="6"/>
  <c r="D39" i="6"/>
  <c r="AO24" i="6"/>
  <c r="AP24" i="6" s="1"/>
  <c r="F40" i="3"/>
  <c r="J40" i="6" s="1"/>
  <c r="R42" i="6" l="1"/>
  <c r="U42" i="6" s="1"/>
  <c r="V42" i="6" s="1"/>
  <c r="Q42" i="6"/>
  <c r="E42" i="3"/>
  <c r="D43" i="3"/>
  <c r="C43" i="3"/>
  <c r="D40" i="6"/>
  <c r="C40" i="6"/>
  <c r="F41" i="3"/>
  <c r="J41" i="6" s="1"/>
  <c r="D44" i="3" l="1"/>
  <c r="C44" i="3"/>
  <c r="F42" i="3"/>
  <c r="J42" i="6" s="1"/>
  <c r="R43" i="6"/>
  <c r="U43" i="6" s="1"/>
  <c r="V43" i="6" s="1"/>
  <c r="Q43" i="6"/>
  <c r="E43" i="3"/>
  <c r="D41" i="6"/>
  <c r="C41" i="6"/>
  <c r="AO23" i="6" l="1"/>
  <c r="AP23" i="6" s="1"/>
  <c r="C42" i="6"/>
  <c r="D42" i="6"/>
  <c r="D45" i="3"/>
  <c r="C45" i="3"/>
  <c r="F43" i="3"/>
  <c r="J43" i="6" s="1"/>
  <c r="R44" i="6"/>
  <c r="U44" i="6" s="1"/>
  <c r="V44" i="6" s="1"/>
  <c r="Q44" i="6"/>
  <c r="E44" i="3"/>
  <c r="C43" i="6" l="1"/>
  <c r="D43" i="6"/>
  <c r="F44" i="3"/>
  <c r="J44" i="6" s="1"/>
  <c r="D46" i="3"/>
  <c r="C46" i="3"/>
  <c r="R45" i="6"/>
  <c r="U45" i="6" s="1"/>
  <c r="V45" i="6" s="1"/>
  <c r="Q45" i="6"/>
  <c r="E45" i="3"/>
  <c r="R46" i="6" l="1"/>
  <c r="U46" i="6" s="1"/>
  <c r="V46" i="6" s="1"/>
  <c r="E46" i="3"/>
  <c r="Q46" i="6"/>
  <c r="D47" i="3"/>
  <c r="C47" i="3"/>
  <c r="F45" i="3"/>
  <c r="J45" i="6" s="1"/>
  <c r="D44" i="6"/>
  <c r="C44" i="6"/>
  <c r="R47" i="6" l="1"/>
  <c r="U47" i="6" s="1"/>
  <c r="V47" i="6" s="1"/>
  <c r="Q47" i="6"/>
  <c r="E47" i="3"/>
  <c r="F46" i="3"/>
  <c r="J46" i="6" s="1"/>
  <c r="D45" i="6"/>
  <c r="C45" i="6"/>
  <c r="D48" i="3"/>
  <c r="C48" i="3"/>
  <c r="D46" i="6" l="1"/>
  <c r="C46" i="6"/>
  <c r="D49" i="3"/>
  <c r="C49" i="3"/>
  <c r="F47" i="3"/>
  <c r="J47" i="6" s="1"/>
  <c r="R48" i="6"/>
  <c r="U48" i="6" s="1"/>
  <c r="V48" i="6" s="1"/>
  <c r="Q48" i="6"/>
  <c r="E48" i="3"/>
  <c r="F48" i="3" l="1"/>
  <c r="J48" i="6" s="1"/>
  <c r="R49" i="6"/>
  <c r="U49" i="6" s="1"/>
  <c r="V49" i="6" s="1"/>
  <c r="Q49" i="6"/>
  <c r="E49" i="3"/>
  <c r="D50" i="3"/>
  <c r="C50" i="3"/>
  <c r="AO22" i="6"/>
  <c r="AP22" i="6" s="1"/>
  <c r="C47" i="6"/>
  <c r="D47" i="6"/>
  <c r="F49" i="3" l="1"/>
  <c r="J49" i="6" s="1"/>
  <c r="D48" i="6"/>
  <c r="C48" i="6"/>
  <c r="D51" i="3"/>
  <c r="C51" i="3"/>
  <c r="R50" i="6"/>
  <c r="U50" i="6" s="1"/>
  <c r="V50" i="6" s="1"/>
  <c r="Q50" i="6"/>
  <c r="E50" i="3"/>
  <c r="R51" i="6" l="1"/>
  <c r="U51" i="6" s="1"/>
  <c r="V51" i="6" s="1"/>
  <c r="Q51" i="6"/>
  <c r="E51" i="3"/>
  <c r="C52" i="3"/>
  <c r="D52" i="3"/>
  <c r="D49" i="6"/>
  <c r="C49" i="6"/>
  <c r="F50" i="3"/>
  <c r="J50" i="6" s="1"/>
  <c r="F51" i="3" l="1"/>
  <c r="J51" i="6" s="1"/>
  <c r="C50" i="6"/>
  <c r="D50" i="6"/>
  <c r="R52" i="6"/>
  <c r="U52" i="6" s="1"/>
  <c r="V52" i="6" s="1"/>
  <c r="Q52" i="6"/>
  <c r="E52" i="3"/>
  <c r="D53" i="3"/>
  <c r="C53" i="3"/>
  <c r="F52" i="3" l="1"/>
  <c r="J52" i="6" s="1"/>
  <c r="Q53" i="6"/>
  <c r="E53" i="3"/>
  <c r="R53" i="6"/>
  <c r="U53" i="6" s="1"/>
  <c r="V53" i="6" s="1"/>
  <c r="D54" i="3"/>
  <c r="C54" i="3"/>
  <c r="C51" i="6"/>
  <c r="D51" i="6"/>
  <c r="F53" i="3" l="1"/>
  <c r="J53" i="6" s="1"/>
  <c r="C55" i="3"/>
  <c r="D55" i="3"/>
  <c r="Q54" i="6"/>
  <c r="R54" i="6"/>
  <c r="U54" i="6" s="1"/>
  <c r="V54" i="6" s="1"/>
  <c r="E54" i="3"/>
  <c r="D52" i="6"/>
  <c r="C52" i="6"/>
  <c r="F54" i="3" l="1"/>
  <c r="J54" i="6" s="1"/>
  <c r="D53" i="6"/>
  <c r="C53" i="6"/>
  <c r="C56" i="3"/>
  <c r="D56" i="3"/>
  <c r="Q55" i="6"/>
  <c r="R55" i="6"/>
  <c r="U55" i="6" s="1"/>
  <c r="V55" i="6" s="1"/>
  <c r="E55" i="3"/>
  <c r="Q56" i="6" l="1"/>
  <c r="R56" i="6"/>
  <c r="U56" i="6" s="1"/>
  <c r="V56" i="6" s="1"/>
  <c r="E56" i="3"/>
  <c r="D54" i="6"/>
  <c r="C54" i="6"/>
  <c r="D57" i="3"/>
  <c r="C57" i="3"/>
  <c r="F55" i="3"/>
  <c r="J55" i="6" s="1"/>
  <c r="F56" i="3" l="1"/>
  <c r="J56" i="6" s="1"/>
  <c r="D55" i="6"/>
  <c r="C55" i="6"/>
  <c r="AO21" i="6"/>
  <c r="AP21" i="6" s="1"/>
  <c r="R57" i="6"/>
  <c r="U57" i="6" s="1"/>
  <c r="V57" i="6" s="1"/>
  <c r="Q57" i="6"/>
  <c r="E57" i="3"/>
  <c r="C58" i="3"/>
  <c r="D58" i="3"/>
  <c r="C59" i="3" l="1"/>
  <c r="D59" i="3"/>
  <c r="D56" i="6"/>
  <c r="C56" i="6"/>
  <c r="R58" i="6"/>
  <c r="U58" i="6" s="1"/>
  <c r="V58" i="6" s="1"/>
  <c r="Q58" i="6"/>
  <c r="E58" i="3"/>
  <c r="F57" i="3"/>
  <c r="J57" i="6" s="1"/>
  <c r="D60" i="3" l="1"/>
  <c r="C60" i="3"/>
  <c r="D57" i="6"/>
  <c r="C57" i="6"/>
  <c r="F58" i="3"/>
  <c r="J58" i="6" s="1"/>
  <c r="R59" i="6"/>
  <c r="U59" i="6" s="1"/>
  <c r="V59" i="6" s="1"/>
  <c r="Q59" i="6"/>
  <c r="E59" i="3"/>
  <c r="F59" i="3" l="1"/>
  <c r="J59" i="6" s="1"/>
  <c r="D61" i="3"/>
  <c r="C61" i="3"/>
  <c r="Q60" i="6"/>
  <c r="R60" i="6"/>
  <c r="U60" i="6" s="1"/>
  <c r="V60" i="6" s="1"/>
  <c r="E60" i="3"/>
  <c r="D58" i="6"/>
  <c r="C58" i="6"/>
  <c r="R61" i="6" l="1"/>
  <c r="U61" i="6" s="1"/>
  <c r="V61" i="6" s="1"/>
  <c r="Q61" i="6"/>
  <c r="E61" i="3"/>
  <c r="C62" i="3"/>
  <c r="D62" i="3"/>
  <c r="D59" i="6"/>
  <c r="C59" i="6"/>
  <c r="F60" i="3"/>
  <c r="J60" i="6" s="1"/>
  <c r="F61" i="3" l="1"/>
  <c r="J61" i="6" s="1"/>
  <c r="D60" i="6"/>
  <c r="C60" i="6"/>
  <c r="Q62" i="6"/>
  <c r="R62" i="6"/>
  <c r="U62" i="6" s="1"/>
  <c r="V62" i="6" s="1"/>
  <c r="E62" i="3"/>
  <c r="D63" i="3"/>
  <c r="C63" i="3"/>
  <c r="D61" i="6" l="1"/>
  <c r="C61" i="6"/>
  <c r="D64" i="3"/>
  <c r="C64" i="3"/>
  <c r="F62" i="3"/>
  <c r="J62" i="6" s="1"/>
  <c r="R63" i="6"/>
  <c r="U63" i="6" s="1"/>
  <c r="V63" i="6" s="1"/>
  <c r="Q63" i="6"/>
  <c r="E63" i="3"/>
  <c r="R64" i="6" l="1"/>
  <c r="U64" i="6" s="1"/>
  <c r="V64" i="6" s="1"/>
  <c r="Q64" i="6"/>
  <c r="E64" i="3"/>
  <c r="D65" i="3"/>
  <c r="C65" i="3"/>
  <c r="D62" i="6"/>
  <c r="C62" i="6"/>
  <c r="F63" i="3"/>
  <c r="J63" i="6" s="1"/>
  <c r="D66" i="3" l="1"/>
  <c r="C66" i="3"/>
  <c r="R65" i="6"/>
  <c r="U65" i="6" s="1"/>
  <c r="V65" i="6" s="1"/>
  <c r="Q65" i="6"/>
  <c r="E65" i="3"/>
  <c r="F64" i="3"/>
  <c r="J64" i="6" s="1"/>
  <c r="D63" i="6"/>
  <c r="C63" i="6"/>
  <c r="D67" i="3" l="1"/>
  <c r="C67" i="3"/>
  <c r="F65" i="3"/>
  <c r="J65" i="6" s="1"/>
  <c r="Q66" i="6"/>
  <c r="R66" i="6"/>
  <c r="U66" i="6" s="1"/>
  <c r="V66" i="6" s="1"/>
  <c r="E66" i="3"/>
  <c r="D64" i="6"/>
  <c r="C64" i="6"/>
  <c r="AO20" i="6"/>
  <c r="AP20" i="6" s="1"/>
  <c r="D65" i="6" l="1"/>
  <c r="C65" i="6"/>
  <c r="F66" i="3"/>
  <c r="J66" i="6" s="1"/>
  <c r="D68" i="3"/>
  <c r="C68" i="3"/>
  <c r="R67" i="6"/>
  <c r="U67" i="6" s="1"/>
  <c r="V67" i="6" s="1"/>
  <c r="Q67" i="6"/>
  <c r="E67" i="3"/>
  <c r="F67" i="3" l="1"/>
  <c r="J67" i="6" s="1"/>
  <c r="R68" i="6"/>
  <c r="U68" i="6" s="1"/>
  <c r="V68" i="6" s="1"/>
  <c r="Q68" i="6"/>
  <c r="E68" i="3"/>
  <c r="D69" i="3"/>
  <c r="C69" i="3"/>
  <c r="D66" i="6"/>
  <c r="C66" i="6"/>
  <c r="F68" i="3" l="1"/>
  <c r="J68" i="6" s="1"/>
  <c r="D67" i="6"/>
  <c r="C67" i="6"/>
  <c r="D70" i="3"/>
  <c r="C70" i="3"/>
  <c r="R69" i="6"/>
  <c r="U69" i="6" s="1"/>
  <c r="V69" i="6" s="1"/>
  <c r="Q69" i="6"/>
  <c r="E69" i="3"/>
  <c r="D71" i="3" l="1"/>
  <c r="C71" i="3"/>
  <c r="F69" i="3"/>
  <c r="J69" i="6" s="1"/>
  <c r="Q70" i="6"/>
  <c r="R70" i="6"/>
  <c r="U70" i="6" s="1"/>
  <c r="V70" i="6" s="1"/>
  <c r="E70" i="3"/>
  <c r="D68" i="6"/>
  <c r="C68" i="6"/>
  <c r="AO19" i="6"/>
  <c r="AP19" i="6" s="1"/>
  <c r="D69" i="6" l="1"/>
  <c r="C69" i="6"/>
  <c r="F70" i="3"/>
  <c r="J70" i="6" s="1"/>
  <c r="R71" i="6"/>
  <c r="U71" i="6" s="1"/>
  <c r="V71" i="6" s="1"/>
  <c r="Q71" i="6"/>
  <c r="E71" i="3"/>
  <c r="D72" i="3"/>
  <c r="C72" i="3"/>
  <c r="D70" i="6" l="1"/>
  <c r="C70" i="6"/>
  <c r="R72" i="6"/>
  <c r="U72" i="6" s="1"/>
  <c r="V72" i="6" s="1"/>
  <c r="Q72" i="6"/>
  <c r="E72" i="3"/>
  <c r="F71" i="3"/>
  <c r="J71" i="6" s="1"/>
  <c r="D73" i="3"/>
  <c r="C73" i="3"/>
  <c r="R73" i="6" l="1"/>
  <c r="U73" i="6" s="1"/>
  <c r="V73" i="6" s="1"/>
  <c r="Q73" i="6"/>
  <c r="E73" i="3"/>
  <c r="D74" i="3"/>
  <c r="C74" i="3"/>
  <c r="F72" i="3"/>
  <c r="J72" i="6" s="1"/>
  <c r="D71" i="6"/>
  <c r="C71" i="6"/>
  <c r="D75" i="3" l="1"/>
  <c r="C75" i="3"/>
  <c r="Q74" i="6"/>
  <c r="R74" i="6"/>
  <c r="U74" i="6" s="1"/>
  <c r="V74" i="6" s="1"/>
  <c r="E74" i="3"/>
  <c r="F73" i="3"/>
  <c r="J73" i="6" s="1"/>
  <c r="D72" i="6"/>
  <c r="C72" i="6"/>
  <c r="D73" i="6" l="1"/>
  <c r="C73" i="6"/>
  <c r="AO18" i="6"/>
  <c r="AP18" i="6" s="1"/>
  <c r="D76" i="3"/>
  <c r="C76" i="3"/>
  <c r="R75" i="6"/>
  <c r="U75" i="6" s="1"/>
  <c r="V75" i="6" s="1"/>
  <c r="Q75" i="6"/>
  <c r="E75" i="3"/>
  <c r="F74" i="3"/>
  <c r="J74" i="6" s="1"/>
  <c r="D74" i="6" l="1"/>
  <c r="C74" i="6"/>
  <c r="F75" i="3"/>
  <c r="J75" i="6" s="1"/>
  <c r="D77" i="3"/>
  <c r="C77" i="3"/>
  <c r="K34" i="3"/>
  <c r="R76" i="6"/>
  <c r="U76" i="6" s="1"/>
  <c r="V76" i="6" s="1"/>
  <c r="Q76" i="6"/>
  <c r="E76" i="3"/>
  <c r="R77" i="6" l="1"/>
  <c r="U77" i="6" s="1"/>
  <c r="V77" i="6" s="1"/>
  <c r="Q77" i="6"/>
  <c r="E77" i="3"/>
  <c r="F76" i="3"/>
  <c r="J76" i="6" s="1"/>
  <c r="D75" i="6"/>
  <c r="C75" i="6"/>
  <c r="D78" i="3"/>
  <c r="C78" i="3"/>
  <c r="D79" i="3" l="1"/>
  <c r="C79" i="3"/>
  <c r="F77" i="3"/>
  <c r="J77" i="6" s="1"/>
  <c r="Q78" i="6"/>
  <c r="R78" i="6"/>
  <c r="U78" i="6" s="1"/>
  <c r="V78" i="6" s="1"/>
  <c r="E78" i="3"/>
  <c r="D76" i="6"/>
  <c r="C76" i="6"/>
  <c r="D77" i="6" l="1"/>
  <c r="C77" i="6"/>
  <c r="F78" i="3"/>
  <c r="J78" i="6" s="1"/>
  <c r="R79" i="6"/>
  <c r="U79" i="6" s="1"/>
  <c r="V79" i="6" s="1"/>
  <c r="Q79" i="6"/>
  <c r="E79" i="3"/>
  <c r="D80" i="3"/>
  <c r="C80" i="3"/>
  <c r="D78" i="6" l="1"/>
  <c r="C78" i="6"/>
  <c r="F79" i="3"/>
  <c r="J79" i="6" s="1"/>
  <c r="R80" i="6"/>
  <c r="U80" i="6" s="1"/>
  <c r="V80" i="6" s="1"/>
  <c r="Q80" i="6"/>
  <c r="E80" i="3"/>
  <c r="D81" i="3"/>
  <c r="C81" i="3"/>
  <c r="D82" i="3" l="1"/>
  <c r="C82" i="3"/>
  <c r="D79" i="6"/>
  <c r="C79" i="6"/>
  <c r="R81" i="6"/>
  <c r="U81" i="6" s="1"/>
  <c r="V81" i="6" s="1"/>
  <c r="Q81" i="6"/>
  <c r="E81" i="3"/>
  <c r="F80" i="3"/>
  <c r="J80" i="6" s="1"/>
  <c r="C83" i="3" l="1"/>
  <c r="D83" i="3"/>
  <c r="D80" i="6"/>
  <c r="C80" i="6"/>
  <c r="F81" i="3"/>
  <c r="J81" i="6" s="1"/>
  <c r="Q82" i="6"/>
  <c r="R82" i="6"/>
  <c r="U82" i="6" s="1"/>
  <c r="V82" i="6" s="1"/>
  <c r="E82" i="3"/>
  <c r="D84" i="3" l="1"/>
  <c r="C84" i="3"/>
  <c r="F82" i="3"/>
  <c r="J82" i="6" s="1"/>
  <c r="D81" i="6"/>
  <c r="C81" i="6"/>
  <c r="AO17" i="6"/>
  <c r="AP17" i="6" s="1"/>
  <c r="R83" i="6"/>
  <c r="U83" i="6" s="1"/>
  <c r="V83" i="6" s="1"/>
  <c r="Q83" i="6"/>
  <c r="E83" i="3"/>
  <c r="F83" i="3" l="1"/>
  <c r="J83" i="6" s="1"/>
  <c r="R84" i="6"/>
  <c r="U84" i="6" s="1"/>
  <c r="V84" i="6" s="1"/>
  <c r="Q84" i="6"/>
  <c r="E84" i="3"/>
  <c r="D82" i="6"/>
  <c r="C82" i="6"/>
  <c r="D85" i="3"/>
  <c r="C85" i="3"/>
  <c r="F84" i="3" l="1"/>
  <c r="J84" i="6" s="1"/>
  <c r="Q85" i="6"/>
  <c r="E85" i="3"/>
  <c r="R85" i="6"/>
  <c r="U85" i="6" s="1"/>
  <c r="V85" i="6" s="1"/>
  <c r="D86" i="3"/>
  <c r="C86" i="3"/>
  <c r="D83" i="6"/>
  <c r="C83" i="6"/>
  <c r="Q86" i="6" l="1"/>
  <c r="R86" i="6"/>
  <c r="U86" i="6" s="1"/>
  <c r="V86" i="6" s="1"/>
  <c r="E86" i="3"/>
  <c r="F85" i="3"/>
  <c r="J85" i="6" s="1"/>
  <c r="D87" i="3"/>
  <c r="C87" i="3"/>
  <c r="D84" i="6"/>
  <c r="C84" i="6"/>
  <c r="F86" i="3" l="1"/>
  <c r="J86" i="6" s="1"/>
  <c r="D85" i="6"/>
  <c r="C85" i="6"/>
  <c r="R87" i="6"/>
  <c r="U87" i="6" s="1"/>
  <c r="V87" i="6" s="1"/>
  <c r="Q87" i="6"/>
  <c r="E87" i="3"/>
  <c r="D88" i="3"/>
  <c r="C88" i="3"/>
  <c r="D86" i="6" l="1"/>
  <c r="C86" i="6"/>
  <c r="R88" i="6"/>
  <c r="U88" i="6" s="1"/>
  <c r="V88" i="6" s="1"/>
  <c r="Q88" i="6"/>
  <c r="E88" i="3"/>
  <c r="D89" i="3"/>
  <c r="C89" i="3"/>
  <c r="F87" i="3"/>
  <c r="J87" i="6" s="1"/>
  <c r="D87" i="6" l="1"/>
  <c r="C87" i="6"/>
  <c r="R89" i="6"/>
  <c r="U89" i="6" s="1"/>
  <c r="V89" i="6" s="1"/>
  <c r="Q89" i="6"/>
  <c r="E89" i="3"/>
  <c r="C90" i="3"/>
  <c r="D90" i="3"/>
  <c r="F88" i="3"/>
  <c r="J88" i="6" s="1"/>
  <c r="D91" i="3" l="1"/>
  <c r="C91" i="3"/>
  <c r="F89" i="3"/>
  <c r="J89" i="6" s="1"/>
  <c r="R90" i="6"/>
  <c r="U90" i="6" s="1"/>
  <c r="V90" i="6" s="1"/>
  <c r="Q90" i="6"/>
  <c r="E90" i="3"/>
  <c r="D88" i="6"/>
  <c r="C88" i="6"/>
  <c r="F90" i="3" l="1"/>
  <c r="J90" i="6" s="1"/>
  <c r="Q91" i="6"/>
  <c r="R91" i="6"/>
  <c r="U91" i="6" s="1"/>
  <c r="V91" i="6" s="1"/>
  <c r="E91" i="3"/>
  <c r="D92" i="3"/>
  <c r="C92" i="3"/>
  <c r="C89" i="6"/>
  <c r="D89" i="6"/>
  <c r="F91" i="3" l="1"/>
  <c r="J91" i="6" s="1"/>
  <c r="D93" i="3"/>
  <c r="C93" i="3"/>
  <c r="R92" i="6"/>
  <c r="U92" i="6" s="1"/>
  <c r="V92" i="6" s="1"/>
  <c r="Q92" i="6"/>
  <c r="E92" i="3"/>
  <c r="C90" i="6"/>
  <c r="D90" i="6"/>
  <c r="Q93" i="6" l="1"/>
  <c r="R93" i="6"/>
  <c r="U93" i="6" s="1"/>
  <c r="V93" i="6" s="1"/>
  <c r="E93" i="3"/>
  <c r="D94" i="3"/>
  <c r="C94" i="3"/>
  <c r="F92" i="3"/>
  <c r="J92" i="6" s="1"/>
  <c r="D91" i="6"/>
  <c r="AO16" i="6"/>
  <c r="AP16" i="6" s="1"/>
  <c r="C91" i="6"/>
  <c r="R94" i="6" l="1"/>
  <c r="U94" i="6" s="1"/>
  <c r="V94" i="6" s="1"/>
  <c r="Q94" i="6"/>
  <c r="E94" i="3"/>
  <c r="D95" i="3"/>
  <c r="C95" i="3"/>
  <c r="D92" i="6"/>
  <c r="C92" i="6"/>
  <c r="AC17" i="6" s="1"/>
  <c r="F93" i="3"/>
  <c r="J93" i="6" s="1"/>
  <c r="D93" i="6" l="1"/>
  <c r="C93" i="6"/>
  <c r="D96" i="3"/>
  <c r="C96" i="3"/>
  <c r="R95" i="6"/>
  <c r="U95" i="6" s="1"/>
  <c r="V95" i="6" s="1"/>
  <c r="Q95" i="6"/>
  <c r="E95" i="3"/>
  <c r="F94" i="3"/>
  <c r="J94" i="6" s="1"/>
  <c r="D97" i="3" l="1"/>
  <c r="C97" i="3"/>
  <c r="F95" i="3"/>
  <c r="J95" i="6" s="1"/>
  <c r="R96" i="6"/>
  <c r="U96" i="6" s="1"/>
  <c r="V96" i="6" s="1"/>
  <c r="Q96" i="6"/>
  <c r="E96" i="3"/>
  <c r="C94" i="6"/>
  <c r="D94" i="6"/>
  <c r="F96" i="3" l="1"/>
  <c r="J96" i="6" s="1"/>
  <c r="D95" i="6"/>
  <c r="C95" i="6"/>
  <c r="AO15" i="6"/>
  <c r="AP15" i="6" s="1"/>
  <c r="Q97" i="6"/>
  <c r="R97" i="6"/>
  <c r="U97" i="6" s="1"/>
  <c r="V97" i="6" s="1"/>
  <c r="E97" i="3"/>
  <c r="D98" i="3"/>
  <c r="C98" i="3"/>
  <c r="R98" i="6" l="1"/>
  <c r="U98" i="6" s="1"/>
  <c r="V98" i="6" s="1"/>
  <c r="Q98" i="6"/>
  <c r="E98" i="3"/>
  <c r="F97" i="3"/>
  <c r="J97" i="6" s="1"/>
  <c r="D99" i="3"/>
  <c r="C99" i="3"/>
  <c r="D96" i="6"/>
  <c r="C96" i="6"/>
  <c r="F98" i="3" l="1"/>
  <c r="J98" i="6" s="1"/>
  <c r="D100" i="3"/>
  <c r="C100" i="3"/>
  <c r="D97" i="6"/>
  <c r="C97" i="6"/>
  <c r="R99" i="6"/>
  <c r="U99" i="6" s="1"/>
  <c r="V99" i="6" s="1"/>
  <c r="Q99" i="6"/>
  <c r="E99" i="3"/>
  <c r="D101" i="3" l="1"/>
  <c r="C101" i="3"/>
  <c r="R100" i="6"/>
  <c r="U100" i="6" s="1"/>
  <c r="V100" i="6" s="1"/>
  <c r="Q100" i="6"/>
  <c r="E100" i="3"/>
  <c r="F99" i="3"/>
  <c r="J99" i="6" s="1"/>
  <c r="C98" i="6"/>
  <c r="D98" i="6"/>
  <c r="Q101" i="6" l="1"/>
  <c r="R101" i="6"/>
  <c r="U101" i="6" s="1"/>
  <c r="V101" i="6" s="1"/>
  <c r="E101" i="3"/>
  <c r="D102" i="3"/>
  <c r="C102" i="3"/>
  <c r="F100" i="3"/>
  <c r="J100" i="6" s="1"/>
  <c r="D99" i="6"/>
  <c r="C99" i="6"/>
  <c r="AO14" i="6"/>
  <c r="AP14" i="6" s="1"/>
  <c r="F101" i="3" l="1"/>
  <c r="J101" i="6" s="1"/>
  <c r="D103" i="3"/>
  <c r="C103" i="3"/>
  <c r="R102" i="6"/>
  <c r="U102" i="6" s="1"/>
  <c r="V102" i="6" s="1"/>
  <c r="Q102" i="6"/>
  <c r="E102" i="3"/>
  <c r="D100" i="6"/>
  <c r="C100" i="6"/>
  <c r="C104" i="3" l="1"/>
  <c r="D104" i="3"/>
  <c r="F102" i="3"/>
  <c r="J102" i="6" s="1"/>
  <c r="R103" i="6"/>
  <c r="U103" i="6" s="1"/>
  <c r="V103" i="6" s="1"/>
  <c r="Q103" i="6"/>
  <c r="E103" i="3"/>
  <c r="C101" i="6"/>
  <c r="D101" i="6"/>
  <c r="D105" i="3" l="1"/>
  <c r="C105" i="3"/>
  <c r="C102" i="6"/>
  <c r="D102" i="6"/>
  <c r="F103" i="3"/>
  <c r="J103" i="6" s="1"/>
  <c r="R104" i="6"/>
  <c r="U104" i="6" s="1"/>
  <c r="V104" i="6" s="1"/>
  <c r="Q104" i="6"/>
  <c r="E104" i="3"/>
  <c r="D103" i="6" l="1"/>
  <c r="C103" i="6"/>
  <c r="D106" i="3"/>
  <c r="C106" i="3"/>
  <c r="Q105" i="6"/>
  <c r="R105" i="6"/>
  <c r="U105" i="6" s="1"/>
  <c r="V105" i="6" s="1"/>
  <c r="E105" i="3"/>
  <c r="F104" i="3"/>
  <c r="J104" i="6" s="1"/>
  <c r="R106" i="6" l="1"/>
  <c r="U106" i="6" s="1"/>
  <c r="V106" i="6" s="1"/>
  <c r="Q106" i="6"/>
  <c r="E106" i="3"/>
  <c r="F105" i="3"/>
  <c r="J105" i="6" s="1"/>
  <c r="D107" i="3"/>
  <c r="C107" i="3"/>
  <c r="D104" i="6"/>
  <c r="C104" i="6"/>
  <c r="D105" i="6" l="1"/>
  <c r="C105" i="6"/>
  <c r="F106" i="3"/>
  <c r="J106" i="6" s="1"/>
  <c r="R107" i="6"/>
  <c r="U107" i="6" s="1"/>
  <c r="V107" i="6" s="1"/>
  <c r="Q107" i="6"/>
  <c r="E107" i="3"/>
  <c r="D108" i="3"/>
  <c r="C108" i="3"/>
  <c r="R108" i="6" l="1"/>
  <c r="U108" i="6" s="1"/>
  <c r="V108" i="6" s="1"/>
  <c r="E108" i="3"/>
  <c r="Q108" i="6"/>
  <c r="F107" i="3"/>
  <c r="J107" i="6" s="1"/>
  <c r="C106" i="6"/>
  <c r="D106" i="6"/>
  <c r="D109" i="3"/>
  <c r="C109" i="3"/>
  <c r="Q109" i="6" l="1"/>
  <c r="R109" i="6"/>
  <c r="U109" i="6" s="1"/>
  <c r="V109" i="6" s="1"/>
  <c r="E109" i="3"/>
  <c r="D107" i="6"/>
  <c r="C107" i="6"/>
  <c r="AO13" i="6"/>
  <c r="AP13" i="6" s="1"/>
  <c r="F108" i="3"/>
  <c r="J108" i="6" s="1"/>
  <c r="C110" i="3"/>
  <c r="D110" i="3"/>
  <c r="R110" i="6" l="1"/>
  <c r="U110" i="6" s="1"/>
  <c r="V110" i="6" s="1"/>
  <c r="Q110" i="6"/>
  <c r="E110" i="3"/>
  <c r="F109" i="3"/>
  <c r="J109" i="6" s="1"/>
  <c r="D111" i="3"/>
  <c r="C111" i="3"/>
  <c r="D108" i="6"/>
  <c r="C108" i="6"/>
  <c r="R111" i="6" l="1"/>
  <c r="U111" i="6" s="1"/>
  <c r="V111" i="6" s="1"/>
  <c r="Q111" i="6"/>
  <c r="E111" i="3"/>
  <c r="D109" i="6"/>
  <c r="C109" i="6"/>
  <c r="D112" i="3"/>
  <c r="C112" i="3"/>
  <c r="F110" i="3"/>
  <c r="J110" i="6" s="1"/>
  <c r="D113" i="3" l="1"/>
  <c r="C113" i="3"/>
  <c r="F111" i="3"/>
  <c r="J111" i="6" s="1"/>
  <c r="Q112" i="6"/>
  <c r="R112" i="6"/>
  <c r="U112" i="6" s="1"/>
  <c r="V112" i="6" s="1"/>
  <c r="E112" i="3"/>
  <c r="C110" i="6"/>
  <c r="D110" i="6"/>
  <c r="F112" i="3" l="1"/>
  <c r="J112" i="6" s="1"/>
  <c r="C111" i="6"/>
  <c r="D111" i="6"/>
  <c r="D114" i="3"/>
  <c r="C114" i="3"/>
  <c r="R113" i="6"/>
  <c r="U113" i="6" s="1"/>
  <c r="V113" i="6" s="1"/>
  <c r="Q113" i="6"/>
  <c r="E113" i="3"/>
  <c r="R114" i="6" l="1"/>
  <c r="U114" i="6" s="1"/>
  <c r="V114" i="6" s="1"/>
  <c r="Q114" i="6"/>
  <c r="E114" i="3"/>
  <c r="F113" i="3"/>
  <c r="J113" i="6" s="1"/>
  <c r="D115" i="3"/>
  <c r="C115" i="3"/>
  <c r="C112" i="6"/>
  <c r="D112" i="6"/>
  <c r="F114" i="3" l="1"/>
  <c r="J114" i="6" s="1"/>
  <c r="C116" i="3"/>
  <c r="D116" i="3"/>
  <c r="C113" i="6"/>
  <c r="D113" i="6"/>
  <c r="R115" i="6"/>
  <c r="U115" i="6" s="1"/>
  <c r="V115" i="6" s="1"/>
  <c r="Q115" i="6"/>
  <c r="E115" i="3"/>
  <c r="Q116" i="6" l="1"/>
  <c r="R116" i="6"/>
  <c r="U116" i="6" s="1"/>
  <c r="V116" i="6" s="1"/>
  <c r="E116" i="3"/>
  <c r="F115" i="3"/>
  <c r="J115" i="6" s="1"/>
  <c r="D117" i="3"/>
  <c r="C117" i="3"/>
  <c r="C114" i="6"/>
  <c r="D114" i="6"/>
  <c r="F116" i="3" l="1"/>
  <c r="J116" i="6" s="1"/>
  <c r="Q117" i="6"/>
  <c r="E117" i="3"/>
  <c r="R117" i="6"/>
  <c r="U117" i="6" s="1"/>
  <c r="V117" i="6" s="1"/>
  <c r="C115" i="6"/>
  <c r="D115" i="6"/>
  <c r="D118" i="3"/>
  <c r="C118" i="3"/>
  <c r="R118" i="6" l="1"/>
  <c r="U118" i="6" s="1"/>
  <c r="V118" i="6" s="1"/>
  <c r="Q118" i="6"/>
  <c r="E118" i="3"/>
  <c r="F117" i="3"/>
  <c r="J117" i="6" s="1"/>
  <c r="C116" i="6"/>
  <c r="D116" i="6"/>
  <c r="C119" i="3"/>
  <c r="D119" i="3"/>
  <c r="F118" i="3" l="1"/>
  <c r="J118" i="6" s="1"/>
  <c r="Q119" i="6"/>
  <c r="R119" i="6"/>
  <c r="U119" i="6" s="1"/>
  <c r="V119" i="6" s="1"/>
  <c r="E119" i="3"/>
  <c r="C117" i="6"/>
  <c r="D117" i="6"/>
  <c r="AO12" i="6"/>
  <c r="AP12" i="6" s="1"/>
  <c r="C120" i="3"/>
  <c r="D120" i="3"/>
  <c r="F119" i="3" l="1"/>
  <c r="J119" i="6" s="1"/>
  <c r="Q120" i="6"/>
  <c r="E120" i="3"/>
  <c r="R120" i="6"/>
  <c r="U120" i="6" s="1"/>
  <c r="V120" i="6" s="1"/>
  <c r="C118" i="6"/>
  <c r="D118" i="6"/>
  <c r="D121" i="3"/>
  <c r="C121" i="3"/>
  <c r="R121" i="6" l="1"/>
  <c r="U121" i="6" s="1"/>
  <c r="V121" i="6" s="1"/>
  <c r="Q121" i="6"/>
  <c r="E121" i="3"/>
  <c r="F120" i="3"/>
  <c r="J120" i="6" s="1"/>
  <c r="C122" i="3"/>
  <c r="D122" i="3"/>
  <c r="C119" i="6"/>
  <c r="D119" i="6"/>
  <c r="R122" i="6" l="1"/>
  <c r="U122" i="6" s="1"/>
  <c r="V122" i="6" s="1"/>
  <c r="Q122" i="6"/>
  <c r="E122" i="3"/>
  <c r="F121" i="3"/>
  <c r="J121" i="6" s="1"/>
  <c r="C120" i="6"/>
  <c r="D120" i="6"/>
  <c r="AO11" i="6"/>
  <c r="AP11" i="6" s="1"/>
  <c r="C123" i="3"/>
  <c r="D123" i="3"/>
  <c r="F122" i="3" l="1"/>
  <c r="J122" i="6" s="1"/>
  <c r="C121" i="6"/>
  <c r="D121" i="6"/>
  <c r="Q123" i="6"/>
  <c r="R123" i="6"/>
  <c r="U123" i="6" s="1"/>
  <c r="V123" i="6" s="1"/>
  <c r="E123" i="3"/>
  <c r="D124" i="3"/>
  <c r="C124" i="3"/>
  <c r="F123" i="3" l="1"/>
  <c r="J123" i="6" s="1"/>
  <c r="Q124" i="6"/>
  <c r="R124" i="6"/>
  <c r="U124" i="6" s="1"/>
  <c r="V124" i="6" s="1"/>
  <c r="E124" i="3"/>
  <c r="D125" i="3"/>
  <c r="C125" i="3"/>
  <c r="C122" i="6"/>
  <c r="D122" i="6"/>
  <c r="C126" i="3" l="1"/>
  <c r="D126" i="3"/>
  <c r="F124" i="3"/>
  <c r="J124" i="6" s="1"/>
  <c r="R125" i="6"/>
  <c r="U125" i="6" s="1"/>
  <c r="V125" i="6" s="1"/>
  <c r="Q125" i="6"/>
  <c r="E125" i="3"/>
  <c r="C123" i="6"/>
  <c r="D123" i="6"/>
  <c r="R126" i="6" l="1"/>
  <c r="U126" i="6" s="1"/>
  <c r="V126" i="6" s="1"/>
  <c r="Q126" i="6"/>
  <c r="E126" i="3"/>
  <c r="C124" i="6"/>
  <c r="D124" i="6"/>
  <c r="F125" i="3"/>
  <c r="J125" i="6" s="1"/>
  <c r="C127" i="3"/>
  <c r="D127" i="3"/>
  <c r="R127" i="6" l="1"/>
  <c r="U127" i="6" s="1"/>
  <c r="V127" i="6" s="1"/>
  <c r="Q127" i="6"/>
  <c r="E127" i="3"/>
  <c r="D128" i="3"/>
  <c r="C128" i="3"/>
  <c r="C125" i="6"/>
  <c r="D125" i="6"/>
  <c r="AO10" i="6"/>
  <c r="AP10" i="6" s="1"/>
  <c r="F126" i="3"/>
  <c r="J126" i="6" s="1"/>
  <c r="Q128" i="6" l="1"/>
  <c r="R128" i="6"/>
  <c r="U128" i="6" s="1"/>
  <c r="V128" i="6" s="1"/>
  <c r="E128" i="3"/>
  <c r="F127" i="3"/>
  <c r="J127" i="6" s="1"/>
  <c r="D129" i="3"/>
  <c r="C129" i="3"/>
  <c r="C126" i="6"/>
  <c r="D126" i="6"/>
  <c r="F128" i="3" l="1"/>
  <c r="J128" i="6" s="1"/>
  <c r="D130" i="3"/>
  <c r="C130" i="3"/>
  <c r="R129" i="6"/>
  <c r="U129" i="6" s="1"/>
  <c r="V129" i="6" s="1"/>
  <c r="Q129" i="6"/>
  <c r="E129" i="3"/>
  <c r="C127" i="6"/>
  <c r="D127" i="6"/>
  <c r="F129" i="3" l="1"/>
  <c r="J129" i="6" s="1"/>
  <c r="R130" i="6"/>
  <c r="U130" i="6" s="1"/>
  <c r="V130" i="6" s="1"/>
  <c r="Q130" i="6"/>
  <c r="E130" i="3"/>
  <c r="C128" i="6"/>
  <c r="D128" i="6"/>
  <c r="D131" i="3"/>
  <c r="C131" i="3"/>
  <c r="F130" i="3" l="1"/>
  <c r="J130" i="6" s="1"/>
  <c r="D132" i="3"/>
  <c r="C132" i="3"/>
  <c r="R131" i="6"/>
  <c r="U131" i="6" s="1"/>
  <c r="V131" i="6" s="1"/>
  <c r="Q131" i="6"/>
  <c r="E131" i="3"/>
  <c r="C129" i="6"/>
  <c r="D129" i="6"/>
  <c r="F131" i="3" l="1"/>
  <c r="J131" i="6" s="1"/>
  <c r="C130" i="6"/>
  <c r="D130" i="6"/>
  <c r="D133" i="3"/>
  <c r="C133" i="3"/>
  <c r="Q132" i="6"/>
  <c r="R132" i="6"/>
  <c r="U132" i="6" s="1"/>
  <c r="V132" i="6" s="1"/>
  <c r="E132" i="3"/>
  <c r="Q133" i="6" l="1"/>
  <c r="R133" i="6"/>
  <c r="U133" i="6" s="1"/>
  <c r="V133" i="6" s="1"/>
  <c r="E133" i="3"/>
  <c r="C131" i="6"/>
  <c r="D131" i="6"/>
  <c r="D134" i="3"/>
  <c r="C134" i="3"/>
  <c r="F132" i="3"/>
  <c r="J132" i="6" s="1"/>
  <c r="F133" i="3" l="1"/>
  <c r="J133" i="6" s="1"/>
  <c r="C132" i="6"/>
  <c r="D132" i="6"/>
  <c r="R134" i="6"/>
  <c r="U134" i="6" s="1"/>
  <c r="V134" i="6" s="1"/>
  <c r="Q134" i="6"/>
  <c r="E134" i="3"/>
  <c r="D135" i="3"/>
  <c r="C135" i="3"/>
  <c r="Q135" i="6" l="1"/>
  <c r="R135" i="6"/>
  <c r="U135" i="6" s="1"/>
  <c r="V135" i="6" s="1"/>
  <c r="E135" i="3"/>
  <c r="F134" i="3"/>
  <c r="J134" i="6" s="1"/>
  <c r="C136" i="3"/>
  <c r="D136" i="3"/>
  <c r="C133" i="6"/>
  <c r="D133" i="6"/>
  <c r="AO9" i="6"/>
  <c r="AP9" i="6" s="1"/>
  <c r="Q136" i="6" l="1"/>
  <c r="G136" i="6"/>
  <c r="R136" i="6"/>
  <c r="U136" i="6" s="1"/>
  <c r="V136" i="6" s="1"/>
  <c r="P9" i="6" s="1"/>
  <c r="H30" i="3"/>
  <c r="E136" i="3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F135" i="3"/>
  <c r="J135" i="6" s="1"/>
  <c r="C134" i="6"/>
  <c r="D134" i="6"/>
  <c r="H129" i="6" l="1"/>
  <c r="H121" i="6"/>
  <c r="H113" i="6"/>
  <c r="H105" i="6"/>
  <c r="H97" i="6"/>
  <c r="H89" i="6"/>
  <c r="H81" i="6"/>
  <c r="H73" i="6"/>
  <c r="H65" i="6"/>
  <c r="H134" i="6"/>
  <c r="H102" i="6"/>
  <c r="H94" i="6"/>
  <c r="H70" i="6"/>
  <c r="H62" i="6"/>
  <c r="H54" i="6"/>
  <c r="H46" i="6"/>
  <c r="H38" i="6"/>
  <c r="H30" i="6"/>
  <c r="H22" i="6"/>
  <c r="H57" i="6"/>
  <c r="H49" i="6"/>
  <c r="H41" i="6"/>
  <c r="H33" i="6"/>
  <c r="H25" i="6"/>
  <c r="H135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26" i="6"/>
  <c r="H118" i="6"/>
  <c r="H86" i="6"/>
  <c r="H78" i="6"/>
  <c r="H110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C135" i="6"/>
  <c r="D135" i="6"/>
  <c r="AO8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K30" i="3"/>
  <c r="M10" i="3" s="1"/>
  <c r="P10" i="6" s="1"/>
  <c r="J30" i="3"/>
  <c r="L30" i="3" s="1"/>
  <c r="M11" i="3" s="1"/>
  <c r="P11" i="6" s="1"/>
  <c r="O4" i="4"/>
  <c r="O4" i="5"/>
  <c r="M9" i="3"/>
  <c r="H136" i="6"/>
  <c r="F136" i="3"/>
  <c r="J136" i="6" s="1"/>
  <c r="H21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K46" i="6" l="1"/>
  <c r="K110" i="6"/>
  <c r="K48" i="6"/>
  <c r="K51" i="6"/>
  <c r="K70" i="6"/>
  <c r="K111" i="6"/>
  <c r="K88" i="6"/>
  <c r="K21" i="6"/>
  <c r="K36" i="6"/>
  <c r="K54" i="6"/>
  <c r="K126" i="6"/>
  <c r="K119" i="6"/>
  <c r="K29" i="6"/>
  <c r="K98" i="6"/>
  <c r="K67" i="6"/>
  <c r="K59" i="6"/>
  <c r="K25" i="6"/>
  <c r="K34" i="6"/>
  <c r="K116" i="6"/>
  <c r="K40" i="6"/>
  <c r="K22" i="6"/>
  <c r="K97" i="6"/>
  <c r="K136" i="6"/>
  <c r="K104" i="6"/>
  <c r="K101" i="6"/>
  <c r="K106" i="6"/>
  <c r="K64" i="6"/>
  <c r="K95" i="6"/>
  <c r="K94" i="6"/>
  <c r="K107" i="6"/>
  <c r="K53" i="6"/>
  <c r="K114" i="6"/>
  <c r="K105" i="6"/>
  <c r="K127" i="6"/>
  <c r="K135" i="6"/>
  <c r="K30" i="6"/>
  <c r="K102" i="6"/>
  <c r="K24" i="6"/>
  <c r="K90" i="6"/>
  <c r="K80" i="6"/>
  <c r="K85" i="6"/>
  <c r="K124" i="6"/>
  <c r="K72" i="6"/>
  <c r="K87" i="6"/>
  <c r="K20" i="6"/>
  <c r="O6" i="5"/>
  <c r="O6" i="4"/>
  <c r="O5" i="4"/>
  <c r="O5" i="5"/>
  <c r="K26" i="6"/>
  <c r="K71" i="6"/>
  <c r="K93" i="6"/>
  <c r="K44" i="6"/>
  <c r="K130" i="6"/>
  <c r="K38" i="6"/>
  <c r="K33" i="6"/>
  <c r="K49" i="6"/>
  <c r="K109" i="6"/>
  <c r="K58" i="6"/>
  <c r="K78" i="6"/>
  <c r="K61" i="6"/>
  <c r="K62" i="6"/>
  <c r="K132" i="6"/>
  <c r="K83" i="6"/>
  <c r="AP7" i="6"/>
  <c r="AP8" i="6"/>
  <c r="C136" i="6"/>
  <c r="D136" i="6"/>
  <c r="S135" i="6" s="1"/>
  <c r="W135" i="6" s="1"/>
  <c r="K133" i="6"/>
  <c r="K42" i="6"/>
  <c r="K76" i="6"/>
  <c r="K92" i="6"/>
  <c r="K37" i="6"/>
  <c r="K129" i="6"/>
  <c r="K27" i="6"/>
  <c r="K82" i="6"/>
  <c r="K18" i="6"/>
  <c r="K60" i="6"/>
  <c r="K52" i="6"/>
  <c r="K73" i="6"/>
  <c r="K120" i="6"/>
  <c r="K96" i="6"/>
  <c r="K32" i="6"/>
  <c r="K115" i="6"/>
  <c r="K47" i="6"/>
  <c r="K57" i="6"/>
  <c r="K89" i="6"/>
  <c r="K79" i="6"/>
  <c r="K28" i="6"/>
  <c r="K39" i="6"/>
  <c r="K55" i="6"/>
  <c r="K45" i="6"/>
  <c r="K77" i="6"/>
  <c r="K123" i="6"/>
  <c r="K100" i="6"/>
  <c r="K19" i="6"/>
  <c r="K118" i="6"/>
  <c r="K43" i="6"/>
  <c r="K131" i="6"/>
  <c r="K81" i="6"/>
  <c r="K63" i="6"/>
  <c r="K74" i="6"/>
  <c r="K23" i="6"/>
  <c r="K65" i="6"/>
  <c r="K121" i="6"/>
  <c r="K91" i="6"/>
  <c r="K122" i="6"/>
  <c r="K56" i="6"/>
  <c r="K103" i="6"/>
  <c r="K75" i="6"/>
  <c r="K68" i="6"/>
  <c r="K134" i="6"/>
  <c r="K31" i="6"/>
  <c r="K66" i="6"/>
  <c r="K99" i="6"/>
  <c r="K69" i="6"/>
  <c r="K113" i="6"/>
  <c r="K35" i="6"/>
  <c r="K112" i="6"/>
  <c r="K128" i="6"/>
  <c r="K84" i="6"/>
  <c r="K86" i="6"/>
  <c r="K50" i="6"/>
  <c r="K117" i="6"/>
  <c r="K108" i="6"/>
  <c r="K41" i="6"/>
  <c r="K125" i="6"/>
  <c r="S136" i="6" l="1"/>
  <c r="W136" i="6" s="1"/>
  <c r="S20" i="6"/>
  <c r="W20" i="6" s="1"/>
  <c r="S18" i="6"/>
  <c r="W18" i="6" s="1"/>
  <c r="X18" i="6" s="1"/>
  <c r="S19" i="6"/>
  <c r="S21" i="6"/>
  <c r="W21" i="6" s="1"/>
  <c r="S22" i="6"/>
  <c r="W22" i="6" s="1"/>
  <c r="S23" i="6"/>
  <c r="W23" i="6" s="1"/>
  <c r="S24" i="6"/>
  <c r="W24" i="6" s="1"/>
  <c r="S26" i="6"/>
  <c r="W26" i="6" s="1"/>
  <c r="S27" i="6"/>
  <c r="W27" i="6" s="1"/>
  <c r="S25" i="6"/>
  <c r="W25" i="6" s="1"/>
  <c r="S28" i="6"/>
  <c r="W28" i="6" s="1"/>
  <c r="S29" i="6"/>
  <c r="W29" i="6" s="1"/>
  <c r="S32" i="6"/>
  <c r="W32" i="6" s="1"/>
  <c r="S33" i="6"/>
  <c r="W33" i="6" s="1"/>
  <c r="S31" i="6"/>
  <c r="W31" i="6" s="1"/>
  <c r="S30" i="6"/>
  <c r="W30" i="6" s="1"/>
  <c r="S36" i="6"/>
  <c r="W36" i="6" s="1"/>
  <c r="S35" i="6"/>
  <c r="W35" i="6" s="1"/>
  <c r="S34" i="6"/>
  <c r="W34" i="6" s="1"/>
  <c r="S38" i="6"/>
  <c r="W38" i="6" s="1"/>
  <c r="S37" i="6"/>
  <c r="W37" i="6" s="1"/>
  <c r="S40" i="6"/>
  <c r="W40" i="6" s="1"/>
  <c r="S39" i="6"/>
  <c r="W39" i="6" s="1"/>
  <c r="S41" i="6"/>
  <c r="W41" i="6" s="1"/>
  <c r="S42" i="6"/>
  <c r="W42" i="6" s="1"/>
  <c r="S43" i="6"/>
  <c r="W43" i="6" s="1"/>
  <c r="S44" i="6"/>
  <c r="W44" i="6" s="1"/>
  <c r="S47" i="6"/>
  <c r="W47" i="6" s="1"/>
  <c r="S45" i="6"/>
  <c r="W45" i="6" s="1"/>
  <c r="S46" i="6"/>
  <c r="W46" i="6" s="1"/>
  <c r="S49" i="6"/>
  <c r="W49" i="6" s="1"/>
  <c r="S48" i="6"/>
  <c r="W48" i="6" s="1"/>
  <c r="S50" i="6"/>
  <c r="W50" i="6" s="1"/>
  <c r="S52" i="6"/>
  <c r="W52" i="6" s="1"/>
  <c r="S51" i="6"/>
  <c r="W51" i="6" s="1"/>
  <c r="S53" i="6"/>
  <c r="W53" i="6" s="1"/>
  <c r="S55" i="6"/>
  <c r="W55" i="6" s="1"/>
  <c r="S54" i="6"/>
  <c r="W54" i="6" s="1"/>
  <c r="S56" i="6"/>
  <c r="W56" i="6" s="1"/>
  <c r="S57" i="6"/>
  <c r="W57" i="6" s="1"/>
  <c r="S59" i="6"/>
  <c r="W59" i="6" s="1"/>
  <c r="S58" i="6"/>
  <c r="W58" i="6" s="1"/>
  <c r="S61" i="6"/>
  <c r="W61" i="6" s="1"/>
  <c r="S60" i="6"/>
  <c r="W60" i="6" s="1"/>
  <c r="S62" i="6"/>
  <c r="W62" i="6" s="1"/>
  <c r="S63" i="6"/>
  <c r="W63" i="6" s="1"/>
  <c r="S65" i="6"/>
  <c r="W65" i="6" s="1"/>
  <c r="S64" i="6"/>
  <c r="W64" i="6" s="1"/>
  <c r="S66" i="6"/>
  <c r="W66" i="6" s="1"/>
  <c r="S67" i="6"/>
  <c r="W67" i="6" s="1"/>
  <c r="S68" i="6"/>
  <c r="W68" i="6" s="1"/>
  <c r="S69" i="6"/>
  <c r="W69" i="6" s="1"/>
  <c r="S70" i="6"/>
  <c r="W70" i="6" s="1"/>
  <c r="S71" i="6"/>
  <c r="W71" i="6" s="1"/>
  <c r="S72" i="6"/>
  <c r="W72" i="6" s="1"/>
  <c r="S73" i="6"/>
  <c r="W73" i="6" s="1"/>
  <c r="S74" i="6"/>
  <c r="W74" i="6" s="1"/>
  <c r="S75" i="6"/>
  <c r="W75" i="6" s="1"/>
  <c r="S76" i="6"/>
  <c r="W76" i="6" s="1"/>
  <c r="S77" i="6"/>
  <c r="W77" i="6" s="1"/>
  <c r="S78" i="6"/>
  <c r="W78" i="6" s="1"/>
  <c r="S80" i="6"/>
  <c r="W80" i="6" s="1"/>
  <c r="S83" i="6"/>
  <c r="W83" i="6" s="1"/>
  <c r="S79" i="6"/>
  <c r="W79" i="6" s="1"/>
  <c r="S81" i="6"/>
  <c r="W81" i="6" s="1"/>
  <c r="S82" i="6"/>
  <c r="W82" i="6" s="1"/>
  <c r="S84" i="6"/>
  <c r="W84" i="6" s="1"/>
  <c r="S85" i="6"/>
  <c r="W85" i="6" s="1"/>
  <c r="S86" i="6"/>
  <c r="W86" i="6" s="1"/>
  <c r="S87" i="6"/>
  <c r="W87" i="6" s="1"/>
  <c r="S88" i="6"/>
  <c r="W88" i="6" s="1"/>
  <c r="S91" i="6"/>
  <c r="W91" i="6" s="1"/>
  <c r="S89" i="6"/>
  <c r="W89" i="6" s="1"/>
  <c r="S92" i="6"/>
  <c r="W92" i="6" s="1"/>
  <c r="S90" i="6"/>
  <c r="W90" i="6" s="1"/>
  <c r="S96" i="6"/>
  <c r="W96" i="6" s="1"/>
  <c r="S93" i="6"/>
  <c r="W93" i="6" s="1"/>
  <c r="S94" i="6"/>
  <c r="W94" i="6" s="1"/>
  <c r="S95" i="6"/>
  <c r="W95" i="6" s="1"/>
  <c r="S97" i="6"/>
  <c r="W97" i="6" s="1"/>
  <c r="S98" i="6"/>
  <c r="W98" i="6" s="1"/>
  <c r="S101" i="6"/>
  <c r="W101" i="6" s="1"/>
  <c r="S99" i="6"/>
  <c r="W99" i="6" s="1"/>
  <c r="S100" i="6"/>
  <c r="W100" i="6" s="1"/>
  <c r="S103" i="6"/>
  <c r="W103" i="6" s="1"/>
  <c r="S104" i="6"/>
  <c r="W104" i="6" s="1"/>
  <c r="S102" i="6"/>
  <c r="W102" i="6" s="1"/>
  <c r="S105" i="6"/>
  <c r="W105" i="6" s="1"/>
  <c r="S106" i="6"/>
  <c r="W106" i="6" s="1"/>
  <c r="S107" i="6"/>
  <c r="W107" i="6" s="1"/>
  <c r="S108" i="6"/>
  <c r="W108" i="6" s="1"/>
  <c r="S109" i="6"/>
  <c r="W109" i="6" s="1"/>
  <c r="S112" i="6"/>
  <c r="W112" i="6" s="1"/>
  <c r="S110" i="6"/>
  <c r="W110" i="6" s="1"/>
  <c r="S111" i="6"/>
  <c r="W111" i="6" s="1"/>
  <c r="S113" i="6"/>
  <c r="W113" i="6" s="1"/>
  <c r="S115" i="6"/>
  <c r="W115" i="6" s="1"/>
  <c r="S114" i="6"/>
  <c r="W114" i="6" s="1"/>
  <c r="S117" i="6"/>
  <c r="W117" i="6" s="1"/>
  <c r="S119" i="6"/>
  <c r="W119" i="6" s="1"/>
  <c r="S120" i="6"/>
  <c r="W120" i="6" s="1"/>
  <c r="S116" i="6"/>
  <c r="W116" i="6" s="1"/>
  <c r="S118" i="6"/>
  <c r="W118" i="6" s="1"/>
  <c r="S121" i="6"/>
  <c r="W121" i="6" s="1"/>
  <c r="S124" i="6"/>
  <c r="W124" i="6" s="1"/>
  <c r="S123" i="6"/>
  <c r="W123" i="6" s="1"/>
  <c r="S122" i="6"/>
  <c r="W122" i="6" s="1"/>
  <c r="S125" i="6"/>
  <c r="W125" i="6" s="1"/>
  <c r="S126" i="6"/>
  <c r="W126" i="6" s="1"/>
  <c r="S130" i="6"/>
  <c r="W130" i="6" s="1"/>
  <c r="S127" i="6"/>
  <c r="W127" i="6" s="1"/>
  <c r="S134" i="6"/>
  <c r="W134" i="6" s="1"/>
  <c r="S132" i="6"/>
  <c r="W132" i="6" s="1"/>
  <c r="S129" i="6"/>
  <c r="W129" i="6" s="1"/>
  <c r="S128" i="6"/>
  <c r="W128" i="6" s="1"/>
  <c r="S131" i="6"/>
  <c r="W131" i="6" s="1"/>
  <c r="S133" i="6"/>
  <c r="W133" i="6" s="1"/>
  <c r="W19" i="6" l="1"/>
  <c r="X19" i="6" s="1"/>
  <c r="X20" i="6" s="1"/>
  <c r="X21" i="6" s="1"/>
  <c r="AD17" i="6"/>
  <c r="AE17" i="6" s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20" i="6"/>
  <c r="T19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<sst xmlns="http://schemas.openxmlformats.org/spreadsheetml/2006/main" count="174" uniqueCount="98">
  <si>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</si>
  <si>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</si>
  <si>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</si>
  <si>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</si>
  <si>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</si>
  <si>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</si>
  <si>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</si>
  <si>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</si>
  <si>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</si>
  <si>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</si>
  <si>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</si>
  <si>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</si>
  <si>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</si>
  <si>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</si>
  <si>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</si>
  <si>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</si>
  <si>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</si>
  <si>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</si>
  <si>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</si>
  <si>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Helium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</si>
  <si>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</si>
  <si>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</si>
  <si>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</si>
  <si>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</si>
  <si>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</si>
  <si>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</si>
  <si>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</si>
  <si>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</si>
  <si>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</si>
  <si>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</si>
  <si>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</si>
  <si>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</si>
  <si>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</si>
  <si>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</si>
  <si>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</si>
  <si>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</si>
  <si>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</si>
  <si>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</si>
  <si>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</si>
  <si>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</si>
  <si>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</si>
  <si>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</si>
  <si>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</si>
  <si>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</si>
  <si>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</si>
  <si>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</si>
  <si>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</si>
  <si>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</si>
  <si>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</si>
  <si>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</si>
  <si>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</si>
  <si>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</si>
  <si>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</si>
  <si>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</si>
  <si>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</si>
  <si>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</si>
  <si>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</si>
  <si>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</si>
  <si>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</si>
  <si>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</si>
  <si>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</si>
  <si>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</si>
  <si>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</si>
  <si>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</si>
  <si>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</si>
  <si>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</si>
  <si>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</si>
  <si>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</si>
  <si>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</si>
  <si>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</si>
  <si>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</si>
  <si>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</si>
  <si>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</si>
  <si>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</si>
  <si>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</si>
  <si>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</si>
  <si>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</si>
  <si>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</si>
  <si>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</si>
  <si>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</si>
  <si>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</si>
  <si>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</si>
  <si>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</si>
  <si>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</si>
  <si>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</si>
  <si>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</si>
  <si>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</si>
  <si>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</si>
  <si>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</si>
  <si>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</si>
  <si>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</si>
  <si>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MC 47</t>
  </si>
  <si>
    <t>Shell Exploration &amp; Production Company</t>
  </si>
  <si>
    <t>Sample Depth, feet:</t>
  </si>
  <si>
    <t>Offshore</t>
  </si>
  <si>
    <t>HH-77445</t>
  </si>
  <si>
    <t>OSC-Y-2321 Burger J 001</t>
  </si>
  <si>
    <t>55-352-00004-00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</si>
</sst>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5">
    <xf numFmtId="0" fontId="0" fillId="0" borderId="0" xfId="0"/>
    <xf numFmtId="172" fontId="0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"/>
    </xf>
    <xf numFmtId="183" fontId="0" fillId="0" borderId="0" xfId="5" applyNumberFormat="1" applyFont="1" applyAlignment="1" applyProtection="1">
      <alignment horizontal="center"/>
    </xf>
    <xf numFmtId="0" fontId="0" fillId="0" borderId="0" xfId="0" applyFont="1" applyBorder="1"/>
    <xf numFmtId="0" fontId="0" fillId="0" borderId="0" xfId="5" applyFont="1" applyBorder="1" applyAlignment="1" applyProtection="1">
      <alignment horizontal="centerContinuous"/>
    </xf>
    <xf numFmtId="0" fontId="3" fillId="2" borderId="0" xfId="0" applyFont="1" applyFill="1" applyBorder="1" applyAlignment="1">
      <alignment vertical="center"/>
    </xf>
    <xf numFmtId="0" fontId="0" fillId="0" borderId="3" xfId="5" applyFont="1" applyBorder="1" applyProtection="1"/>
    <xf numFmtId="2" fontId="0" fillId="0" borderId="0" xfId="5" applyNumberFormat="1" applyFont="1" applyBorder="1" applyAlignment="1" applyProtection="1">
      <alignment horizontal="center"/>
    </xf>
    <xf numFmtId="0" fontId="0" fillId="0" borderId="4" xfId="5" applyFont="1" applyFill="1" applyBorder="1" applyAlignment="1" applyProtection="1">
      <alignment horizontal="center" vertical="center"/>
    </xf>
    <xf numFmtId="0" fontId="0" fillId="0" borderId="5" xfId="5" applyFont="1" applyBorder="1"/>
    <xf numFmtId="166" fontId="0" fillId="0" borderId="0" xfId="5" applyNumberFormat="1" applyFont="1" applyAlignment="1" applyProtection="1">
      <alignment horizontal="center"/>
    </xf>
    <xf numFmtId="0" fontId="4" fillId="0" borderId="0" xfId="5" applyFont="1" applyBorder="1" applyAlignment="1">
      <alignment horizontal="centerContinuous"/>
    </xf>
    <xf numFmtId="0" fontId="0" fillId="0" borderId="0" xfId="5" applyFont="1" applyBorder="1" applyAlignment="1"/>
    <xf numFmtId="0" fontId="0" fillId="0" borderId="11" xfId="0" applyFont="1" applyBorder="1" applyAlignment="1">
      <alignment horizontal="center"/>
    </xf>
    <xf numFmtId="0" fontId="0" fillId="0" borderId="0" xfId="5" applyFont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166" fontId="0" fillId="0" borderId="0" xfId="0" applyNumberFormat="1" applyFont="1" applyBorder="1"/>
    <xf numFmtId="166" fontId="0" fillId="0" borderId="0" xfId="0" applyNumberFormat="1" applyAlignment="1">
      <alignment horizontal="center"/>
    </xf>
    <xf numFmtId="178" fontId="0" fillId="0" borderId="0" xfId="5" applyNumberFormat="1" applyFont="1" applyAlignment="1" applyProtection="1">
      <alignment horizontal="center"/>
    </xf>
    <xf numFmtId="0" fontId="0" fillId="0" borderId="1" xfId="5" applyFont="1" applyBorder="1" applyAlignment="1" applyProtection="1">
      <alignment horizontal="center" vertical="center"/>
    </xf>
    <xf numFmtId="0" fontId="0" fillId="0" borderId="5" xfId="5" applyFont="1" applyBorder="1" applyProtection="1"/>
    <xf numFmtId="165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/>
    </xf>
    <xf numFmtId="188" fontId="0" fillId="0" borderId="0" xfId="5" applyNumberFormat="1" applyFont="1" applyAlignment="1" applyProtection="1">
      <alignment horizontal="center"/>
    </xf>
    <xf numFmtId="0" fontId="2" fillId="0" borderId="2" xfId="5" applyNumberFormat="1" applyFont="1" applyBorder="1" applyAlignment="1" applyProtection="1">
      <alignment horizontal="center"/>
      <protection locked="0"/>
    </xf>
    <xf numFmtId="187" fontId="0" fillId="0" borderId="0" xfId="5" applyNumberFormat="1" applyFont="1" applyFill="1" applyAlignment="1" applyProtection="1">
      <alignment horizontal="center"/>
    </xf>
    <xf numFmtId="0" fontId="0" fillId="0" borderId="13" xfId="5" applyFont="1" applyBorder="1" applyAlignment="1" applyProtection="1">
      <alignment horizontal="center" vertical="center"/>
    </xf>
    <xf numFmtId="0" fontId="0" fillId="0" borderId="6" xfId="5" applyFont="1" applyBorder="1" applyAlignment="1" applyProtection="1">
      <alignment horizontal="centerContinuous" vertical="center"/>
    </xf>
    <xf numFmtId="0" fontId="0" fillId="0" borderId="0" xfId="0" applyBorder="1" applyAlignment="1">
      <alignment horizontal="center"/>
    </xf>
    <xf numFmtId="164" fontId="0" fillId="0" borderId="11" xfId="5" applyNumberFormat="1" applyFont="1" applyBorder="1" applyAlignment="1" applyProtection="1">
      <alignment horizontal="center"/>
    </xf>
    <xf numFmtId="2" fontId="0" fillId="0" borderId="12" xfId="5" applyNumberFormat="1" applyFont="1" applyBorder="1" applyAlignment="1" applyProtection="1">
      <alignment horizontal="centerContinuous"/>
    </xf>
    <xf numFmtId="2" fontId="0" fillId="0" borderId="0" xfId="0" applyNumberFormat="1" applyFont="1" applyAlignment="1"/>
    <xf numFmtId="164" fontId="0" fillId="0" borderId="0" xfId="5" applyNumberFormat="1" applyFont="1" applyBorder="1" applyAlignment="1" applyProtection="1">
      <alignment horizontal="center"/>
    </xf>
    <xf numFmtId="182" fontId="0" fillId="0" borderId="0" xfId="5" applyNumberFormat="1" applyFont="1" applyAlignment="1" applyProtection="1">
      <alignment horizontal="center"/>
    </xf>
    <xf numFmtId="166" fontId="2" fillId="0" borderId="10" xfId="5" applyNumberFormat="1" applyFont="1" applyBorder="1" applyProtection="1">
      <protection locked="0"/>
    </xf>
    <xf numFmtId="179" fontId="0" fillId="0" borderId="0" xfId="0" applyNumberFormat="1" applyAlignment="1">
      <alignment horizontal="center"/>
    </xf>
    <xf numFmtId="0" fontId="0" fillId="0" borderId="13" xfId="5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166" fontId="0" fillId="0" borderId="0" xfId="5" applyNumberFormat="1" applyFont="1"/>
    <xf numFmtId="0" fontId="0" fillId="0" borderId="0" xfId="5" applyFont="1" applyBorder="1" applyAlignment="1" applyProtection="1">
      <alignment horizontal="centerContinuous" vertical="center"/>
    </xf>
    <xf numFmtId="0" fontId="0" fillId="0" borderId="4" xfId="0" applyBorder="1" applyAlignment="1">
      <alignment horizontal="center"/>
    </xf>
    <xf numFmtId="186" fontId="0" fillId="0" borderId="0" xfId="5" applyNumberFormat="1" applyFont="1" applyAlignment="1" applyProtection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3" xfId="0" applyFont="1" applyBorder="1"/>
    <xf numFmtId="0" fontId="6" fillId="0" borderId="0" xfId="5" applyFont="1" applyProtection="1"/>
    <xf numFmtId="0" fontId="0" fillId="0" borderId="0" xfId="5" applyFont="1" applyBorder="1"/>
    <xf numFmtId="166" fontId="2" fillId="0" borderId="0" xfId="5" applyNumberFormat="1" applyFont="1" applyBorder="1" applyProtection="1">
      <protection locked="0"/>
    </xf>
    <xf numFmtId="180" fontId="0" fillId="0" borderId="0" xfId="0" applyNumberFormat="1" applyAlignment="1">
      <alignment horizontal="center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2" fontId="0" fillId="0" borderId="0" xfId="5" applyNumberFormat="1" applyFont="1" applyAlignment="1" applyProtection="1">
      <alignment horizontal="right"/>
    </xf>
    <xf numFmtId="0" fontId="0" fillId="0" borderId="15" xfId="5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5" fontId="0" fillId="0" borderId="0" xfId="5" applyNumberFormat="1" applyFont="1" applyProtection="1"/>
    <xf numFmtId="167" fontId="0" fillId="0" borderId="12" xfId="5" applyNumberFormat="1" applyFont="1" applyBorder="1" applyAlignment="1" applyProtection="1">
      <alignment horizontal="centerContinuous"/>
    </xf>
    <xf numFmtId="166" fontId="2" fillId="0" borderId="0" xfId="5" applyNumberFormat="1" applyFont="1" applyFill="1" applyBorder="1" applyProtection="1">
      <protection locked="0"/>
    </xf>
    <xf numFmtId="0" fontId="0" fillId="0" borderId="7" xfId="5" applyFont="1" applyBorder="1" applyProtection="1"/>
    <xf numFmtId="167" fontId="0" fillId="0" borderId="0" xfId="0" applyNumberFormat="1" applyFill="1" applyBorder="1" applyAlignment="1"/>
    <xf numFmtId="1" fontId="0" fillId="0" borderId="0" xfId="5" applyNumberFormat="1" applyFont="1" applyBorder="1" applyProtection="1"/>
    <xf numFmtId="0" fontId="0" fillId="0" borderId="2" xfId="5" applyNumberFormat="1" applyFont="1" applyBorder="1" applyAlignment="1" applyProtection="1">
      <alignment horizontal="center"/>
    </xf>
    <xf numFmtId="188" fontId="0" fillId="0" borderId="0" xfId="5" applyNumberFormat="1" applyFont="1" applyAlignment="1" applyProtection="1">
      <alignment horizontal="left"/>
    </xf>
    <xf numFmtId="179" fontId="0" fillId="0" borderId="0" xfId="0" applyNumberFormat="1" applyBorder="1" applyAlignment="1">
      <alignment horizontal="center"/>
    </xf>
    <xf numFmtId="172" fontId="0" fillId="0" borderId="11" xfId="5" applyNumberFormat="1" applyFont="1" applyBorder="1" applyAlignment="1" applyProtection="1">
      <alignment horizontal="center"/>
      <protection locked="0"/>
    </xf>
    <xf numFmtId="171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170" fontId="0" fillId="0" borderId="0" xfId="5" applyNumberFormat="1" applyFont="1" applyBorder="1" applyAlignment="1" applyProtection="1">
      <alignment horizontal="center"/>
    </xf>
    <xf numFmtId="166" fontId="0" fillId="0" borderId="1" xfId="5" applyNumberFormat="1" applyFont="1" applyBorder="1" applyAlignment="1" applyProtection="1">
      <alignment horizontal="center"/>
    </xf>
    <xf numFmtId="0" fontId="0" fillId="0" borderId="0" xfId="0" applyFont="1" applyAlignment="1">
      <alignment horizontal="right"/>
    </xf>
    <xf numFmtId="0" fontId="0" fillId="0" borderId="15" xfId="5" applyFont="1" applyBorder="1" applyAlignment="1" applyProtection="1">
      <alignment horizontal="center"/>
    </xf>
    <xf numFmtId="0" fontId="0" fillId="0" borderId="0" xfId="5" applyFont="1" applyAlignment="1">
      <alignment horizontal="centerContinuous"/>
    </xf>
    <xf numFmtId="0" fontId="0" fillId="0" borderId="13" xfId="0" applyBorder="1" applyAlignment="1">
      <alignment horizontal="center"/>
    </xf>
    <xf numFmtId="2" fontId="0" fillId="0" borderId="0" xfId="0" applyNumberFormat="1" applyFont="1"/>
    <xf numFmtId="14" fontId="0" fillId="0" borderId="0" xfId="0" applyNumberFormat="1" applyFont="1"/>
    <xf numFmtId="1" fontId="2" fillId="0" borderId="10" xfId="5" applyNumberFormat="1" applyFont="1" applyBorder="1" applyAlignment="1" applyProtection="1">
      <alignment horizontal="center"/>
      <protection locked="0"/>
    </xf>
    <xf numFmtId="167" fontId="0" fillId="0" borderId="0" xfId="5" applyNumberFormat="1" applyFont="1" applyAlignment="1" applyProtection="1">
      <alignment horizontal="right"/>
    </xf>
    <xf numFmtId="178" fontId="0" fillId="0" borderId="9" xfId="5" applyNumberFormat="1" applyFont="1" applyBorder="1" applyAlignment="1" applyProtection="1">
      <alignment horizontal="centerContinuous"/>
    </xf>
    <xf numFmtId="0" fontId="0" fillId="0" borderId="0" xfId="0" applyFill="1" applyBorder="1" applyAlignment="1">
      <alignment vertical="center"/>
    </xf>
    <xf numFmtId="166" fontId="0" fillId="0" borderId="0" xfId="5" applyNumberFormat="1" applyFont="1" applyBorder="1" applyAlignment="1">
      <alignment horizontal="center"/>
    </xf>
    <xf numFmtId="173" fontId="0" fillId="0" borderId="0" xfId="5" applyNumberFormat="1" applyFont="1" applyBorder="1" applyAlignment="1" applyProtection="1">
      <alignment horizontal="center"/>
    </xf>
    <xf numFmtId="181" fontId="0" fillId="0" borderId="0" xfId="5" applyNumberFormat="1" applyFont="1" applyAlignment="1" applyProtection="1">
      <alignment horizontal="center"/>
    </xf>
    <xf numFmtId="0" fontId="0" fillId="0" borderId="0" xfId="0" applyFont="1"/>
    <xf numFmtId="187" fontId="0" fillId="0" borderId="0" xfId="5" applyNumberFormat="1" applyFont="1" applyAlignment="1" applyProtection="1">
      <alignment horizontal="center"/>
    </xf>
    <xf numFmtId="0" fontId="0" fillId="0" borderId="0" xfId="5" applyFont="1" applyAlignment="1" applyProtection="1">
      <alignment horizontal="centerContinuous"/>
    </xf>
    <xf numFmtId="169" fontId="0" fillId="0" borderId="0" xfId="5" applyNumberFormat="1" applyFont="1" applyAlignment="1" applyProtection="1">
      <alignment horizontal="center"/>
    </xf>
    <xf numFmtId="0" fontId="0" fillId="0" borderId="14" xfId="5" applyFont="1" applyBorder="1" applyAlignment="1" applyProtection="1">
      <alignment horizontal="centerContinuous" vertical="center"/>
    </xf>
    <xf numFmtId="0" fontId="0" fillId="0" borderId="3" xfId="5" applyFont="1" applyBorder="1" applyAlignment="1" applyProtection="1">
      <alignment horizontal="centerContinuous" vertical="center"/>
    </xf>
    <xf numFmtId="0" fontId="2" fillId="0" borderId="0" xfId="5" applyNumberFormat="1" applyFont="1" applyBorder="1" applyAlignment="1" applyProtection="1">
      <alignment horizontal="center"/>
      <protection locked="0"/>
    </xf>
    <xf numFmtId="1" fontId="2" fillId="0" borderId="0" xfId="5" applyNumberFormat="1" applyFont="1" applyBorder="1" applyAlignment="1" applyProtection="1">
      <alignment horizontal="center"/>
      <protection locked="0"/>
    </xf>
    <xf numFmtId="0" fontId="4" fillId="0" borderId="0" xfId="5" applyFont="1" applyAlignment="1">
      <alignment horizontal="centerContinuous"/>
    </xf>
    <xf numFmtId="0" fontId="0" fillId="0" borderId="0" xfId="5" applyFont="1" applyAlignment="1"/>
    <xf numFmtId="176" fontId="0" fillId="0" borderId="0" xfId="5" applyNumberFormat="1" applyFont="1" applyBorder="1" applyAlignment="1" applyProtection="1">
      <alignment horizontal="center"/>
    </xf>
    <xf numFmtId="189" fontId="0" fillId="0" borderId="0" xfId="5" applyNumberFormat="1" applyFont="1" applyAlignment="1" applyProtection="1">
      <alignment horizontal="center"/>
    </xf>
    <xf numFmtId="166" fontId="0" fillId="0" borderId="0" xfId="5" applyNumberFormat="1" applyFont="1" applyBorder="1" applyAlignment="1" applyProtection="1">
      <alignment horizontal="center"/>
    </xf>
    <xf numFmtId="0" fontId="0" fillId="0" borderId="14" xfId="5" applyFont="1" applyBorder="1"/>
    <xf numFmtId="178" fontId="0" fillId="0" borderId="0" xfId="5" applyNumberFormat="1" applyFont="1" applyBorder="1" applyAlignment="1" applyProtection="1">
      <alignment horizontal="centerContinuous"/>
    </xf>
    <xf numFmtId="0" fontId="0" fillId="0" borderId="0" xfId="5" applyFont="1" applyAlignment="1" applyProtection="1">
      <alignment horizontal="center"/>
    </xf>
    <xf numFmtId="166" fontId="2" fillId="0" borderId="0" xfId="0" applyNumberFormat="1" applyFont="1"/>
    <xf numFmtId="0" fontId="0" fillId="0" borderId="11" xfId="5" applyFont="1" applyBorder="1" applyAlignment="1" applyProtection="1">
      <alignment horizontal="centerContinuous" vertical="center"/>
    </xf>
    <xf numFmtId="0" fontId="0" fillId="0" borderId="2" xfId="5" applyFont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3" xfId="5" applyFont="1" applyBorder="1" applyAlignment="1" applyProtection="1">
      <alignment horizontal="left"/>
    </xf>
    <xf numFmtId="166" fontId="0" fillId="0" borderId="0" xfId="0" applyNumberFormat="1" applyFont="1"/>
    <xf numFmtId="166" fontId="2" fillId="0" borderId="6" xfId="5" applyNumberFormat="1" applyFont="1" applyBorder="1" applyProtection="1">
      <protection locked="0"/>
    </xf>
    <xf numFmtId="0" fontId="4" fillId="0" borderId="0" xfId="5" applyFont="1" applyAlignment="1" applyProtection="1">
      <alignment horizontal="centerContinuous"/>
    </xf>
    <xf numFmtId="0" fontId="0" fillId="0" borderId="7" xfId="5" applyFont="1" applyBorder="1"/>
    <xf numFmtId="166" fontId="2" fillId="0" borderId="11" xfId="5" applyNumberFormat="1" applyFont="1" applyBorder="1" applyProtection="1">
      <protection locked="0"/>
    </xf>
    <xf numFmtId="166" fontId="0" fillId="0" borderId="0" xfId="0" applyNumberFormat="1" applyBorder="1" applyAlignment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0" borderId="2" xfId="5" applyFont="1" applyBorder="1" applyAlignment="1">
      <alignment horizontal="center"/>
    </xf>
    <xf numFmtId="184" fontId="0" fillId="0" borderId="0" xfId="0" applyNumberFormat="1" applyFont="1" applyAlignment="1">
      <alignment horizontal="right"/>
    </xf>
    <xf numFmtId="174" fontId="0" fillId="0" borderId="0" xfId="5" applyNumberFormat="1" applyFont="1" applyBorder="1" applyAlignment="1" applyProtection="1">
      <alignment horizontal="center"/>
    </xf>
    <xf numFmtId="0" fontId="4" fillId="0" borderId="0" xfId="5" applyFont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Continuous"/>
    </xf>
    <xf numFmtId="0" fontId="0" fillId="0" borderId="0" xfId="5" applyNumberFormat="1" applyFont="1" applyBorder="1" applyAlignment="1" applyProtection="1">
      <alignment horizontal="center"/>
    </xf>
    <xf numFmtId="0" fontId="7" fillId="0" borderId="0" xfId="5" applyFont="1" applyAlignment="1" applyProtection="1"/>
    <xf numFmtId="167" fontId="0" fillId="0" borderId="0" xfId="0" applyNumberFormat="1" applyAlignment="1">
      <alignment horizontal="center"/>
    </xf>
    <xf numFmtId="0" fontId="0" fillId="0" borderId="0" xfId="5" applyFont="1" applyAlignment="1" applyProtection="1">
      <alignment horizontal="right"/>
    </xf>
    <xf numFmtId="0" fontId="0" fillId="0" borderId="0" xfId="0" applyFont="1" applyBorder="1" applyAlignment="1">
      <alignment horizontal="center"/>
    </xf>
    <xf numFmtId="164" fontId="0" fillId="0" borderId="10" xfId="5" applyNumberFormat="1" applyFont="1" applyBorder="1" applyAlignment="1" applyProtection="1">
      <alignment horizontal="center"/>
    </xf>
    <xf numFmtId="166" fontId="0" fillId="0" borderId="0" xfId="5" applyNumberFormat="1" applyFont="1" applyBorder="1"/>
    <xf numFmtId="190" fontId="0" fillId="0" borderId="0" xfId="0" quotePrefix="1" applyNumberFormat="1" applyFont="1" applyBorder="1" applyAlignment="1">
      <alignment horizontal="left"/>
    </xf>
    <xf numFmtId="185" fontId="0" fillId="0" borderId="0" xfId="0" applyNumberFormat="1" applyAlignment="1">
      <alignment horizontal="left"/>
    </xf>
    <xf numFmtId="0" fontId="0" fillId="0" borderId="0" xfId="5" applyFont="1"/>
    <xf numFmtId="18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left"/>
    </xf>
    <xf numFmtId="168" fontId="0" fillId="0" borderId="0" xfId="5" applyNumberFormat="1" applyFont="1" applyAlignment="1" applyProtection="1">
      <alignment horizontal="center"/>
    </xf>
    <xf numFmtId="0" fontId="0" fillId="0" borderId="0" xfId="5" applyFont="1" applyFill="1"/>
    <xf numFmtId="180" fontId="0" fillId="0" borderId="0" xfId="0" applyNumberFormat="1" applyBorder="1" applyAlignment="1">
      <alignment horizontal="center"/>
    </xf>
    <xf numFmtId="0" fontId="0" fillId="0" borderId="0" xfId="5" applyNumberFormat="1" applyFont="1" applyProtection="1"/>
    <xf numFmtId="1" fontId="0" fillId="0" borderId="0" xfId="5" applyNumberFormat="1" applyFont="1" applyProtection="1"/>
    <xf numFmtId="166" fontId="0" fillId="0" borderId="0" xfId="5" applyNumberFormat="1" applyFont="1" applyAlignment="1" applyProtection="1">
      <alignment horizontal="right"/>
    </xf>
    <xf numFmtId="166" fontId="0" fillId="0" borderId="0" xfId="0" applyNumberFormat="1" applyFont="1" applyBorder="1" applyAlignment="1">
      <alignment horizontal="center"/>
    </xf>
    <xf numFmtId="1" fontId="0" fillId="0" borderId="0" xfId="0" quotePrefix="1" applyNumberFormat="1" applyFont="1" applyAlignment="1">
      <alignment horizontal="right"/>
    </xf>
    <xf numFmtId="165" fontId="0" fillId="0" borderId="0" xfId="5" applyNumberFormat="1" applyFont="1" applyBorder="1" applyProtection="1"/>
    <xf numFmtId="2" fontId="0" fillId="0" borderId="9" xfId="5" applyNumberFormat="1" applyFont="1" applyBorder="1" applyAlignment="1" applyProtection="1">
      <alignment horizontal="centerContinuous"/>
    </xf>
    <xf numFmtId="0" fontId="0" fillId="0" borderId="0" xfId="5" applyFont="1" applyProtection="1"/>
    <xf numFmtId="2" fontId="0" fillId="0" borderId="1" xfId="5" applyNumberFormat="1" applyFont="1" applyBorder="1" applyAlignment="1" applyProtection="1">
      <alignment horizontal="center"/>
    </xf>
    <xf numFmtId="177" fontId="0" fillId="0" borderId="0" xfId="5" applyNumberFormat="1" applyFont="1" applyBorder="1" applyAlignment="1" applyProtection="1">
      <alignment horizontal="center"/>
    </xf>
    <xf numFmtId="1" fontId="2" fillId="0" borderId="11" xfId="5" applyNumberFormat="1" applyFont="1" applyBorder="1" applyAlignment="1" applyProtection="1">
      <alignment horizontal="center"/>
      <protection locked="0"/>
    </xf>
    <xf numFmtId="178" fontId="0" fillId="0" borderId="15" xfId="5" applyNumberFormat="1" applyFont="1" applyBorder="1" applyAlignment="1" applyProtection="1">
      <alignment horizontal="centerContinuous"/>
    </xf>
    <xf numFmtId="0" fontId="0" fillId="0" borderId="0" xfId="5" applyFont="1" applyFill="1" applyProtection="1"/>
    <xf numFmtId="0" fontId="0" fillId="0" borderId="8" xfId="5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185" fontId="0" fillId="0" borderId="0" xfId="4" applyNumberFormat="1" applyFont="1" applyFill="1"/>
    <xf numFmtId="186" fontId="0" fillId="0" borderId="12" xfId="5" applyNumberFormat="1" applyFont="1" applyBorder="1" applyAlignment="1" applyProtection="1">
      <alignment horizontal="centerContinuous"/>
    </xf>
    <xf numFmtId="0" fontId="0" fillId="0" borderId="0" xfId="5" applyFont="1" applyBorder="1" applyAlignment="1">
      <alignment horizontal="centerContinuous"/>
    </xf>
    <xf numFmtId="0" fontId="0" fillId="0" borderId="3" xfId="5" applyFont="1" applyBorder="1"/>
    <xf numFmtId="0" fontId="0" fillId="0" borderId="2" xfId="5" applyFont="1" applyBorder="1"/>
    <xf numFmtId="0" fontId="0" fillId="0" borderId="8" xfId="5" applyFont="1" applyFill="1" applyBorder="1" applyAlignment="1" applyProtection="1">
      <alignment horizontal="center" vertical="center"/>
    </xf>
    <xf numFmtId="166" fontId="0" fillId="0" borderId="0" xfId="5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174" fontId="0" fillId="0" borderId="0" xfId="5" applyNumberFormat="1" applyFont="1" applyBorder="1" applyProtection="1"/>
    <xf numFmtId="175" fontId="0" fillId="0" borderId="0" xfId="5" applyNumberFormat="1" applyFont="1" applyBorder="1" applyAlignment="1" applyProtection="1">
      <alignment horizontal="center"/>
    </xf>
    <xf numFmtId="0" fontId="0" fillId="0" borderId="0" xfId="5" applyNumberFormat="1" applyFont="1" applyBorder="1" applyProtection="1"/>
    <xf numFmtId="0" fontId="0" fillId="0" borderId="5" xfId="5" applyFont="1" applyBorder="1" applyAlignment="1" applyProtection="1">
      <alignment horizontal="centerContinuous" vertical="center"/>
    </xf>
    <xf numFmtId="0" fontId="0" fillId="0" borderId="4" xfId="5" applyFont="1" applyBorder="1" applyAlignment="1" applyProtection="1">
      <alignment horizontal="center" vertical="center"/>
    </xf>
    <xf numFmtId="0" fontId="0" fillId="0" borderId="9" xfId="5" applyFont="1" applyBorder="1" applyAlignment="1" applyProtection="1">
      <alignment horizontal="center"/>
    </xf>
    <xf numFmtId="0" fontId="7" fillId="0" borderId="0" xfId="5" applyFont="1" applyAlignment="1" applyProtection="1">
      <alignment horizontal="center"/>
    </xf>
    <xf numFmtId="186" fontId="0" fillId="0" borderId="5" xfId="5" applyNumberFormat="1" applyFont="1" applyBorder="1" applyAlignment="1" applyProtection="1">
      <alignment horizontal="center"/>
    </xf>
    <xf numFmtId="186" fontId="0" fillId="0" borderId="6" xfId="5" applyNumberFormat="1" applyFont="1" applyBorder="1" applyAlignment="1" applyProtection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/>
    <xf numFmtId="185" fontId="8" fillId="0" borderId="0" xfId="0" quotePrefix="1" applyNumberFormat="1" applyFont="1" applyAlignment="1">
      <alignment horizontal="left"/>
    </xf>
    <xf numFmtId="0" fontId="8" fillId="0" borderId="0" xfId="5" quotePrefix="1" applyNumberFormat="1" applyFont="1" applyProtection="1"/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5.4491216920629377E-4</c:v>
                </c:pt>
                <c:pt idx="37">
                  <c:v>1.6750290900923914E-3</c:v>
                </c:pt>
                <c:pt idx="38">
                  <c:v>3.0812902120832342E-3</c:v>
                </c:pt>
                <c:pt idx="39">
                  <c:v>3.8440830110907367E-3</c:v>
                </c:pt>
                <c:pt idx="40">
                  <c:v>9.6493387689121392E-3</c:v>
                </c:pt>
                <c:pt idx="41">
                  <c:v>2.349876168354002E-2</c:v>
                </c:pt>
                <c:pt idx="42">
                  <c:v>4.9307254549865773E-2</c:v>
                </c:pt>
                <c:pt idx="43">
                  <c:v>8.2222240031151528E-2</c:v>
                </c:pt>
                <c:pt idx="44">
                  <c:v>0.1095360045954351</c:v>
                </c:pt>
                <c:pt idx="45">
                  <c:v>0.1428143775586744</c:v>
                </c:pt>
                <c:pt idx="46">
                  <c:v>0.1745788267410523</c:v>
                </c:pt>
                <c:pt idx="47">
                  <c:v>0.19767753001110011</c:v>
                </c:pt>
                <c:pt idx="48">
                  <c:v>0.2181192404633101</c:v>
                </c:pt>
                <c:pt idx="49">
                  <c:v>0.23426554142053174</c:v>
                </c:pt>
                <c:pt idx="50">
                  <c:v>0.25111866611241312</c:v>
                </c:pt>
                <c:pt idx="51">
                  <c:v>0.26478227586583064</c:v>
                </c:pt>
                <c:pt idx="52">
                  <c:v>0.27798642938510726</c:v>
                </c:pt>
                <c:pt idx="53">
                  <c:v>0.289811543766679</c:v>
                </c:pt>
                <c:pt idx="54">
                  <c:v>0.30030919629032704</c:v>
                </c:pt>
                <c:pt idx="55">
                  <c:v>0.31053906771504913</c:v>
                </c:pt>
                <c:pt idx="56">
                  <c:v>0.32007617142757083</c:v>
                </c:pt>
                <c:pt idx="57">
                  <c:v>0.32892785909753375</c:v>
                </c:pt>
                <c:pt idx="58">
                  <c:v>0.33688016939621834</c:v>
                </c:pt>
                <c:pt idx="59">
                  <c:v>0.3451773146143175</c:v>
                </c:pt>
                <c:pt idx="60">
                  <c:v>0.35294095517732604</c:v>
                </c:pt>
                <c:pt idx="61">
                  <c:v>0.36080707986461491</c:v>
                </c:pt>
                <c:pt idx="62">
                  <c:v>0.36881267820897196</c:v>
                </c:pt>
                <c:pt idx="63">
                  <c:v>0.37699672793057232</c:v>
                </c:pt>
                <c:pt idx="64">
                  <c:v>0.38508982963843058</c:v>
                </c:pt>
                <c:pt idx="65">
                  <c:v>0.39325388189386756</c:v>
                </c:pt>
                <c:pt idx="66">
                  <c:v>0.40180049839216275</c:v>
                </c:pt>
                <c:pt idx="67">
                  <c:v>0.41022093434673546</c:v>
                </c:pt>
                <c:pt idx="68">
                  <c:v>0.41903822175120575</c:v>
                </c:pt>
                <c:pt idx="69">
                  <c:v>0.42807730764165514</c:v>
                </c:pt>
                <c:pt idx="70">
                  <c:v>0.43781480214805496</c:v>
                </c:pt>
                <c:pt idx="71">
                  <c:v>0.4479098929626813</c:v>
                </c:pt>
                <c:pt idx="72">
                  <c:v>0.45901382704718013</c:v>
                </c:pt>
                <c:pt idx="73">
                  <c:v>0.47040304290330515</c:v>
                </c:pt>
                <c:pt idx="74">
                  <c:v>0.48377475900611061</c:v>
                </c:pt>
                <c:pt idx="75">
                  <c:v>0.49895581810523354</c:v>
                </c:pt>
                <c:pt idx="76">
                  <c:v>0.51693545901816873</c:v>
                </c:pt>
                <c:pt idx="77">
                  <c:v>0.53815390342200742</c:v>
                </c:pt>
                <c:pt idx="78">
                  <c:v>0.5621189131091755</c:v>
                </c:pt>
                <c:pt idx="79">
                  <c:v>0.58925059669831092</c:v>
                </c:pt>
                <c:pt idx="80">
                  <c:v>0.61624537277921521</c:v>
                </c:pt>
                <c:pt idx="81">
                  <c:v>0.64199128975937003</c:v>
                </c:pt>
                <c:pt idx="82">
                  <c:v>0.66796603323673365</c:v>
                </c:pt>
                <c:pt idx="83">
                  <c:v>0.69120558571210022</c:v>
                </c:pt>
                <c:pt idx="84">
                  <c:v>0.71254443104516341</c:v>
                </c:pt>
                <c:pt idx="85">
                  <c:v>0.73287156641956308</c:v>
                </c:pt>
                <c:pt idx="86">
                  <c:v>0.75123987484826649</c:v>
                </c:pt>
                <c:pt idx="87">
                  <c:v>0.76824118885587911</c:v>
                </c:pt>
                <c:pt idx="88">
                  <c:v>0.78410997584335995</c:v>
                </c:pt>
                <c:pt idx="89">
                  <c:v>0.79784317215533462</c:v>
                </c:pt>
                <c:pt idx="90">
                  <c:v>0.81141953284828883</c:v>
                </c:pt>
                <c:pt idx="91">
                  <c:v>0.82407485417482584</c:v>
                </c:pt>
                <c:pt idx="92">
                  <c:v>0.83622804259376782</c:v>
                </c:pt>
                <c:pt idx="93">
                  <c:v>0.84725573200380766</c:v>
                </c:pt>
                <c:pt idx="94">
                  <c:v>0.85745448598407181</c:v>
                </c:pt>
                <c:pt idx="95">
                  <c:v>0.86749150323222135</c:v>
                </c:pt>
                <c:pt idx="96">
                  <c:v>0.87630037551798234</c:v>
                </c:pt>
                <c:pt idx="97">
                  <c:v>0.88498671997638367</c:v>
                </c:pt>
                <c:pt idx="98">
                  <c:v>0.89291533385562594</c:v>
                </c:pt>
                <c:pt idx="99">
                  <c:v>0.90035651816655649</c:v>
                </c:pt>
                <c:pt idx="100">
                  <c:v>0.90704052674131985</c:v>
                </c:pt>
                <c:pt idx="101">
                  <c:v>0.91352895316146754</c:v>
                </c:pt>
                <c:pt idx="102">
                  <c:v>0.91978758210917066</c:v>
                </c:pt>
                <c:pt idx="103">
                  <c:v>0.9250581281622785</c:v>
                </c:pt>
                <c:pt idx="104">
                  <c:v>0.92993279374072457</c:v>
                </c:pt>
                <c:pt idx="105">
                  <c:v>0.93444283499971437</c:v>
                </c:pt>
                <c:pt idx="106">
                  <c:v>0.9383861041425624</c:v>
                </c:pt>
                <c:pt idx="107">
                  <c:v>0.94175927211131782</c:v>
                </c:pt>
                <c:pt idx="108">
                  <c:v>0.94413483238078511</c:v>
                </c:pt>
                <c:pt idx="109">
                  <c:v>0.94737039928756983</c:v>
                </c:pt>
                <c:pt idx="110">
                  <c:v>0.95052218490258999</c:v>
                </c:pt>
                <c:pt idx="111">
                  <c:v>0.95368876633072541</c:v>
                </c:pt>
                <c:pt idx="112">
                  <c:v>0.95567242250030526</c:v>
                </c:pt>
                <c:pt idx="113">
                  <c:v>0.95643671872153424</c:v>
                </c:pt>
                <c:pt idx="114">
                  <c:v>0.95643671872153424</c:v>
                </c:pt>
                <c:pt idx="115">
                  <c:v>0.95825604889170435</c:v>
                </c:pt>
                <c:pt idx="116">
                  <c:v>0.96072352815014939</c:v>
                </c:pt>
                <c:pt idx="117">
                  <c:v>0.96343097700255564</c:v>
                </c:pt>
                <c:pt idx="118">
                  <c:v>0.96343097700255564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1.4877049922943115</c:v>
                </c:pt>
                <c:pt idx="1">
                  <c:v>1.5774790048599243</c:v>
                </c:pt>
                <c:pt idx="2">
                  <c:v>1.7830077409744263</c:v>
                </c:pt>
                <c:pt idx="3">
                  <c:v>1.9855785369873047</c:v>
                </c:pt>
                <c:pt idx="4">
                  <c:v>2.1427428722381592</c:v>
                </c:pt>
                <c:pt idx="5">
                  <c:v>2.3324432373046875</c:v>
                </c:pt>
                <c:pt idx="6">
                  <c:v>2.562514066696167</c:v>
                </c:pt>
                <c:pt idx="7">
                  <c:v>2.7917051315307617</c:v>
                </c:pt>
                <c:pt idx="8">
                  <c:v>3.0887665748596191</c:v>
                </c:pt>
                <c:pt idx="9">
                  <c:v>3.3725578784942627</c:v>
                </c:pt>
                <c:pt idx="10">
                  <c:v>3.6760144233703613</c:v>
                </c:pt>
                <c:pt idx="11">
                  <c:v>4.0210404396057129</c:v>
                </c:pt>
                <c:pt idx="12">
                  <c:v>4.3908481597900391</c:v>
                </c:pt>
                <c:pt idx="13">
                  <c:v>4.8056631088256836</c:v>
                </c:pt>
                <c:pt idx="14">
                  <c:v>5.2518949508666992</c:v>
                </c:pt>
                <c:pt idx="15">
                  <c:v>5.7560033798217773</c:v>
                </c:pt>
                <c:pt idx="16">
                  <c:v>6.2936878204345703</c:v>
                </c:pt>
                <c:pt idx="17">
                  <c:v>6.8869314193725586</c:v>
                </c:pt>
                <c:pt idx="18">
                  <c:v>7.5302977561950684</c:v>
                </c:pt>
                <c:pt idx="19">
                  <c:v>8.242253303527832</c:v>
                </c:pt>
                <c:pt idx="20">
                  <c:v>9.024317741394043</c:v>
                </c:pt>
                <c:pt idx="21">
                  <c:v>9.8707351684570312</c:v>
                </c:pt>
                <c:pt idx="22">
                  <c:v>10.769113540649414</c:v>
                </c:pt>
                <c:pt idx="23">
                  <c:v>11.878936767578125</c:v>
                </c:pt>
                <c:pt idx="24">
                  <c:v>12.864531517028809</c:v>
                </c:pt>
                <c:pt idx="25">
                  <c:v>14.162136077880859</c:v>
                </c:pt>
                <c:pt idx="26">
                  <c:v>15.457582473754883</c:v>
                </c:pt>
                <c:pt idx="27">
                  <c:v>16.859670639038086</c:v>
                </c:pt>
                <c:pt idx="28">
                  <c:v>18.490869522094727</c:v>
                </c:pt>
                <c:pt idx="29">
                  <c:v>20.254451751708984</c:v>
                </c:pt>
                <c:pt idx="30">
                  <c:v>22.186550140380859</c:v>
                </c:pt>
                <c:pt idx="31">
                  <c:v>24.263900756835938</c:v>
                </c:pt>
                <c:pt idx="32">
                  <c:v>26.587152481079102</c:v>
                </c:pt>
                <c:pt idx="33">
                  <c:v>28.972755432128906</c:v>
                </c:pt>
                <c:pt idx="34">
                  <c:v>30.827192306518555</c:v>
                </c:pt>
                <c:pt idx="35">
                  <c:v>33.487419128417969</c:v>
                </c:pt>
                <c:pt idx="36">
                  <c:v>36.757755279541016</c:v>
                </c:pt>
                <c:pt idx="37">
                  <c:v>40.558296203613281</c:v>
                </c:pt>
                <c:pt idx="38">
                  <c:v>44.396846771240234</c:v>
                </c:pt>
                <c:pt idx="39">
                  <c:v>48.698753356933594</c:v>
                </c:pt>
                <c:pt idx="40">
                  <c:v>53.350139617919922</c:v>
                </c:pt>
                <c:pt idx="41">
                  <c:v>58.633396148681641</c:v>
                </c:pt>
                <c:pt idx="42">
                  <c:v>63.72528076171875</c:v>
                </c:pt>
                <c:pt idx="43">
                  <c:v>70.192527770996094</c:v>
                </c:pt>
                <c:pt idx="44">
                  <c:v>76.508110046386719</c:v>
                </c:pt>
                <c:pt idx="45">
                  <c:v>83.826629638671875</c:v>
                </c:pt>
                <c:pt idx="46">
                  <c:v>91.612167358398438</c:v>
                </c:pt>
                <c:pt idx="47">
                  <c:v>100.66928863525391</c:v>
                </c:pt>
                <c:pt idx="48">
                  <c:v>110.43598937988281</c:v>
                </c:pt>
                <c:pt idx="49">
                  <c:v>120.15502166748047</c:v>
                </c:pt>
                <c:pt idx="50">
                  <c:v>132.22662353515625</c:v>
                </c:pt>
                <c:pt idx="51">
                  <c:v>144.43832397460937</c:v>
                </c:pt>
                <c:pt idx="52">
                  <c:v>158.56549072265625</c:v>
                </c:pt>
                <c:pt idx="53">
                  <c:v>173.28665161132812</c:v>
                </c:pt>
                <c:pt idx="54">
                  <c:v>189.57716369628906</c:v>
                </c:pt>
                <c:pt idx="55">
                  <c:v>207.50373840332031</c:v>
                </c:pt>
                <c:pt idx="56">
                  <c:v>227.315185546875</c:v>
                </c:pt>
                <c:pt idx="57">
                  <c:v>249.51742553710937</c:v>
                </c:pt>
                <c:pt idx="58">
                  <c:v>272.40704345703125</c:v>
                </c:pt>
                <c:pt idx="59">
                  <c:v>298.28427124023437</c:v>
                </c:pt>
                <c:pt idx="60">
                  <c:v>326.33975219726562</c:v>
                </c:pt>
                <c:pt idx="61">
                  <c:v>357.25662231445312</c:v>
                </c:pt>
                <c:pt idx="62">
                  <c:v>391.59793090820312</c:v>
                </c:pt>
                <c:pt idx="63">
                  <c:v>428.40032958984375</c:v>
                </c:pt>
                <c:pt idx="64">
                  <c:v>468.96780395507812</c:v>
                </c:pt>
                <c:pt idx="65">
                  <c:v>512.64129638671875</c:v>
                </c:pt>
                <c:pt idx="66">
                  <c:v>561.5751953125</c:v>
                </c:pt>
                <c:pt idx="67">
                  <c:v>613.270751953125</c:v>
                </c:pt>
                <c:pt idx="68">
                  <c:v>671.63433837890625</c:v>
                </c:pt>
                <c:pt idx="69">
                  <c:v>734.41400146484375</c:v>
                </c:pt>
                <c:pt idx="70">
                  <c:v>804.251953125</c:v>
                </c:pt>
                <c:pt idx="71">
                  <c:v>879.97802734375</c:v>
                </c:pt>
                <c:pt idx="72">
                  <c:v>962.34619140625</c:v>
                </c:pt>
                <c:pt idx="73">
                  <c:v>1048.45263671875</c:v>
                </c:pt>
                <c:pt idx="74">
                  <c:v>1148.2154541015625</c:v>
                </c:pt>
                <c:pt idx="75">
                  <c:v>1258.5157470703125</c:v>
                </c:pt>
                <c:pt idx="76">
                  <c:v>1378.3551025390625</c:v>
                </c:pt>
                <c:pt idx="77">
                  <c:v>1508.217529296875</c:v>
                </c:pt>
                <c:pt idx="78">
                  <c:v>1648.215576171875</c:v>
                </c:pt>
                <c:pt idx="79">
                  <c:v>1808.2442626953125</c:v>
                </c:pt>
                <c:pt idx="80">
                  <c:v>1978.1607666015625</c:v>
                </c:pt>
                <c:pt idx="81">
                  <c:v>2158.11474609375</c:v>
                </c:pt>
                <c:pt idx="82">
                  <c:v>2368.25146484375</c:v>
                </c:pt>
                <c:pt idx="83">
                  <c:v>2588.395751953125</c:v>
                </c:pt>
                <c:pt idx="84">
                  <c:v>2825.552490234375</c:v>
                </c:pt>
                <c:pt idx="85">
                  <c:v>3098.813720703125</c:v>
                </c:pt>
                <c:pt idx="86">
                  <c:v>3387.771240234375</c:v>
                </c:pt>
                <c:pt idx="87">
                  <c:v>3707.72509765625</c:v>
                </c:pt>
                <c:pt idx="88">
                  <c:v>4058.264404296875</c:v>
                </c:pt>
                <c:pt idx="89">
                  <c:v>4434.7822265625</c:v>
                </c:pt>
                <c:pt idx="90">
                  <c:v>4845.4677734375</c:v>
                </c:pt>
                <c:pt idx="91">
                  <c:v>5303.552734375</c:v>
                </c:pt>
                <c:pt idx="92">
                  <c:v>5804.91650390625</c:v>
                </c:pt>
                <c:pt idx="93">
                  <c:v>6352.78759765625</c:v>
                </c:pt>
                <c:pt idx="94">
                  <c:v>6944.64599609375</c:v>
                </c:pt>
                <c:pt idx="95">
                  <c:v>7603.32275390625</c:v>
                </c:pt>
                <c:pt idx="96">
                  <c:v>8312.8251953125</c:v>
                </c:pt>
                <c:pt idx="97">
                  <c:v>9094.060546875</c:v>
                </c:pt>
                <c:pt idx="98">
                  <c:v>9953.4140625</c:v>
                </c:pt>
                <c:pt idx="99">
                  <c:v>10894.640625</c:v>
                </c:pt>
                <c:pt idx="100">
                  <c:v>11896.1259765625</c:v>
                </c:pt>
                <c:pt idx="101">
                  <c:v>12994.916015625</c:v>
                </c:pt>
                <c:pt idx="102">
                  <c:v>14293.671875</c:v>
                </c:pt>
                <c:pt idx="103">
                  <c:v>15593.9697265625</c:v>
                </c:pt>
                <c:pt idx="104">
                  <c:v>17094.49609375</c:v>
                </c:pt>
                <c:pt idx="105">
                  <c:v>18694.744140625</c:v>
                </c:pt>
                <c:pt idx="106">
                  <c:v>20393.74609375</c:v>
                </c:pt>
                <c:pt idx="107">
                  <c:v>22294.8984375</c:v>
                </c:pt>
                <c:pt idx="108">
                  <c:v>24396.048828125</c:v>
                </c:pt>
                <c:pt idx="109">
                  <c:v>26696.427734375</c:v>
                </c:pt>
                <c:pt idx="110">
                  <c:v>29296.20703125</c:v>
                </c:pt>
                <c:pt idx="111">
                  <c:v>31996.51953125</c:v>
                </c:pt>
                <c:pt idx="112">
                  <c:v>34996.55078125</c:v>
                </c:pt>
                <c:pt idx="113">
                  <c:v>38296.78125</c:v>
                </c:pt>
                <c:pt idx="114">
                  <c:v>41896.55859375</c:v>
                </c:pt>
                <c:pt idx="115">
                  <c:v>45795.265625</c:v>
                </c:pt>
                <c:pt idx="116">
                  <c:v>50091.18359375</c:v>
                </c:pt>
                <c:pt idx="117">
                  <c:v>54783.62109375</c:v>
                </c:pt>
                <c:pt idx="118">
                  <c:v>59483.6171875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43008"/>
        <c:axId val="66845312"/>
      </c:scatterChart>
      <c:valAx>
        <c:axId val="66843008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66845312"/>
        <c:crossesAt val="1.0000000000000041E-3"/>
        <c:crossBetween val="midCat"/>
        <c:majorUnit val="0.2"/>
        <c:minorUnit val="0.1"/>
      </c:valAx>
      <c:valAx>
        <c:axId val="66845312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66843008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0.99945508783079373</c:v>
                </c:pt>
                <c:pt idx="37">
                  <c:v>0.99832497090990757</c:v>
                </c:pt>
                <c:pt idx="38">
                  <c:v>0.99691870978791675</c:v>
                </c:pt>
                <c:pt idx="39">
                  <c:v>0.99615591698890926</c:v>
                </c:pt>
                <c:pt idx="40">
                  <c:v>0.99035066123108784</c:v>
                </c:pt>
                <c:pt idx="41">
                  <c:v>0.97650123831645996</c:v>
                </c:pt>
                <c:pt idx="42">
                  <c:v>0.95069274545013427</c:v>
                </c:pt>
                <c:pt idx="43">
                  <c:v>0.91777775996884847</c:v>
                </c:pt>
                <c:pt idx="44">
                  <c:v>0.89046399540456489</c:v>
                </c:pt>
                <c:pt idx="45">
                  <c:v>0.85718562244132557</c:v>
                </c:pt>
                <c:pt idx="46">
                  <c:v>0.8254211732589477</c:v>
                </c:pt>
                <c:pt idx="47">
                  <c:v>0.80232246998889989</c:v>
                </c:pt>
                <c:pt idx="48">
                  <c:v>0.7818807595366899</c:v>
                </c:pt>
                <c:pt idx="49">
                  <c:v>0.76573445857946831</c:v>
                </c:pt>
                <c:pt idx="50">
                  <c:v>0.74888133388758682</c:v>
                </c:pt>
                <c:pt idx="51">
                  <c:v>0.7352177241341693</c:v>
                </c:pt>
                <c:pt idx="52">
                  <c:v>0.72201357061489269</c:v>
                </c:pt>
                <c:pt idx="53">
                  <c:v>0.71018845623332094</c:v>
                </c:pt>
                <c:pt idx="54">
                  <c:v>0.69969080370967296</c:v>
                </c:pt>
                <c:pt idx="55">
                  <c:v>0.68946093228495087</c:v>
                </c:pt>
                <c:pt idx="56">
                  <c:v>0.67992382857242917</c:v>
                </c:pt>
                <c:pt idx="57">
                  <c:v>0.67107214090246625</c:v>
                </c:pt>
                <c:pt idx="58">
                  <c:v>0.66311983060378166</c:v>
                </c:pt>
                <c:pt idx="59">
                  <c:v>0.65482268538568245</c:v>
                </c:pt>
                <c:pt idx="60">
                  <c:v>0.64705904482267396</c:v>
                </c:pt>
                <c:pt idx="61">
                  <c:v>0.63919292013538509</c:v>
                </c:pt>
                <c:pt idx="62">
                  <c:v>0.63118732179102799</c:v>
                </c:pt>
                <c:pt idx="63">
                  <c:v>0.62300327206942763</c:v>
                </c:pt>
                <c:pt idx="64">
                  <c:v>0.61491017036156936</c:v>
                </c:pt>
                <c:pt idx="65">
                  <c:v>0.60674611810613244</c:v>
                </c:pt>
                <c:pt idx="66">
                  <c:v>0.59819950160783719</c:v>
                </c:pt>
                <c:pt idx="67">
                  <c:v>0.58977906565326454</c:v>
                </c:pt>
                <c:pt idx="68">
                  <c:v>0.58096177824879425</c:v>
                </c:pt>
                <c:pt idx="69">
                  <c:v>0.57192269235834492</c:v>
                </c:pt>
                <c:pt idx="70">
                  <c:v>0.56218519785194498</c:v>
                </c:pt>
                <c:pt idx="71">
                  <c:v>0.55209010703731876</c:v>
                </c:pt>
                <c:pt idx="72">
                  <c:v>0.54098617295281981</c:v>
                </c:pt>
                <c:pt idx="73">
                  <c:v>0.52959695709669485</c:v>
                </c:pt>
                <c:pt idx="74">
                  <c:v>0.51622524099388944</c:v>
                </c:pt>
                <c:pt idx="75">
                  <c:v>0.5010441818947664</c:v>
                </c:pt>
                <c:pt idx="76">
                  <c:v>0.48306454098183127</c:v>
                </c:pt>
                <c:pt idx="77">
                  <c:v>0.46184609657799258</c:v>
                </c:pt>
                <c:pt idx="78">
                  <c:v>0.4378810868908245</c:v>
                </c:pt>
                <c:pt idx="79">
                  <c:v>0.41074940330168908</c:v>
                </c:pt>
                <c:pt idx="80">
                  <c:v>0.38375462722078479</c:v>
                </c:pt>
                <c:pt idx="81">
                  <c:v>0.35800871024062997</c:v>
                </c:pt>
                <c:pt idx="82">
                  <c:v>0.33203396676326635</c:v>
                </c:pt>
                <c:pt idx="83">
                  <c:v>0.30879441428789978</c:v>
                </c:pt>
                <c:pt idx="84">
                  <c:v>0.28745556895483659</c:v>
                </c:pt>
                <c:pt idx="85">
                  <c:v>0.26712843358043692</c:v>
                </c:pt>
                <c:pt idx="86">
                  <c:v>0.24876012515173351</c:v>
                </c:pt>
                <c:pt idx="87">
                  <c:v>0.23175881114412089</c:v>
                </c:pt>
                <c:pt idx="88">
                  <c:v>0.21589002415664005</c:v>
                </c:pt>
                <c:pt idx="89">
                  <c:v>0.20215682784466538</c:v>
                </c:pt>
                <c:pt idx="90">
                  <c:v>0.18858046715171117</c:v>
                </c:pt>
                <c:pt idx="91">
                  <c:v>0.17592514582517416</c:v>
                </c:pt>
                <c:pt idx="92">
                  <c:v>0.16377195740623218</c:v>
                </c:pt>
                <c:pt idx="93">
                  <c:v>0.15274426799619234</c:v>
                </c:pt>
                <c:pt idx="94">
                  <c:v>0.14254551401592819</c:v>
                </c:pt>
                <c:pt idx="95">
                  <c:v>0.13250849676777865</c:v>
                </c:pt>
                <c:pt idx="96">
                  <c:v>0.12369962448201766</c:v>
                </c:pt>
                <c:pt idx="97">
                  <c:v>0.11501328002361633</c:v>
                </c:pt>
                <c:pt idx="98">
                  <c:v>0.10708466614437406</c:v>
                </c:pt>
                <c:pt idx="99">
                  <c:v>9.9643481833443515E-2</c:v>
                </c:pt>
                <c:pt idx="100">
                  <c:v>9.2959473258680148E-2</c:v>
                </c:pt>
                <c:pt idx="101">
                  <c:v>8.6471046838532462E-2</c:v>
                </c:pt>
                <c:pt idx="102">
                  <c:v>8.0212417890829335E-2</c:v>
                </c:pt>
                <c:pt idx="103">
                  <c:v>7.4941871837721497E-2</c:v>
                </c:pt>
                <c:pt idx="104">
                  <c:v>7.0067206259275427E-2</c:v>
                </c:pt>
                <c:pt idx="105">
                  <c:v>6.5557165000285633E-2</c:v>
                </c:pt>
                <c:pt idx="106">
                  <c:v>6.1613895857437595E-2</c:v>
                </c:pt>
                <c:pt idx="107">
                  <c:v>5.8240727888682176E-2</c:v>
                </c:pt>
                <c:pt idx="108">
                  <c:v>5.5865167619214895E-2</c:v>
                </c:pt>
                <c:pt idx="109">
                  <c:v>5.2629600712430169E-2</c:v>
                </c:pt>
                <c:pt idx="110">
                  <c:v>4.9477815097410005E-2</c:v>
                </c:pt>
                <c:pt idx="111">
                  <c:v>4.6311233669274587E-2</c:v>
                </c:pt>
                <c:pt idx="112">
                  <c:v>4.4327577499694737E-2</c:v>
                </c:pt>
                <c:pt idx="113">
                  <c:v>4.356328127846576E-2</c:v>
                </c:pt>
                <c:pt idx="114">
                  <c:v>4.356328127846576E-2</c:v>
                </c:pt>
                <c:pt idx="115">
                  <c:v>4.1743951108295652E-2</c:v>
                </c:pt>
                <c:pt idx="116">
                  <c:v>3.9276471849850614E-2</c:v>
                </c:pt>
                <c:pt idx="117">
                  <c:v>3.6569022997444356E-2</c:v>
                </c:pt>
                <c:pt idx="118">
                  <c:v>3.6569022997444356E-2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0.28029745544781676</c:v>
                </c:pt>
                <c:pt idx="1">
                  <c:v>0.29721171426782311</c:v>
                </c:pt>
                <c:pt idx="2">
                  <c:v>0.33593523946447978</c:v>
                </c:pt>
                <c:pt idx="3">
                  <c:v>0.37410146123865251</c:v>
                </c:pt>
                <c:pt idx="4">
                  <c:v>0.403712683548275</c:v>
                </c:pt>
                <c:pt idx="5">
                  <c:v>0.43945399644369526</c:v>
                </c:pt>
                <c:pt idx="6">
                  <c:v>0.48280148024271635</c:v>
                </c:pt>
                <c:pt idx="7">
                  <c:v>0.5259832082178576</c:v>
                </c:pt>
                <c:pt idx="8">
                  <c:v>0.58195234666130924</c:v>
                </c:pt>
                <c:pt idx="9">
                  <c:v>0.63542126738082305</c:v>
                </c:pt>
                <c:pt idx="10">
                  <c:v>0.69259530242696588</c:v>
                </c:pt>
                <c:pt idx="11">
                  <c:v>0.75760141245212742</c:v>
                </c:pt>
                <c:pt idx="12">
                  <c:v>0.82727662595851503</c:v>
                </c:pt>
                <c:pt idx="13">
                  <c:v>0.90543161992482213</c:v>
                </c:pt>
                <c:pt idx="14">
                  <c:v>0.98950584869446301</c:v>
                </c:pt>
                <c:pt idx="15">
                  <c:v>1.0844845646615273</c:v>
                </c:pt>
                <c:pt idx="16">
                  <c:v>1.1857893134647319</c:v>
                </c:pt>
                <c:pt idx="17">
                  <c:v>1.2975619243683103</c:v>
                </c:pt>
                <c:pt idx="18">
                  <c:v>1.4187781252052953</c:v>
                </c:pt>
                <c:pt idx="19">
                  <c:v>1.5529171711471756</c:v>
                </c:pt>
                <c:pt idx="20">
                  <c:v>1.7002653840425719</c:v>
                </c:pt>
                <c:pt idx="21">
                  <c:v>1.8597382985527013</c:v>
                </c:pt>
                <c:pt idx="22">
                  <c:v>2.0290011383355635</c:v>
                </c:pt>
                <c:pt idx="23">
                  <c:v>2.2381021550803282</c:v>
                </c:pt>
                <c:pt idx="24">
                  <c:v>2.4237973714065921</c:v>
                </c:pt>
                <c:pt idx="25">
                  <c:v>2.6682781377333868</c:v>
                </c:pt>
                <c:pt idx="26">
                  <c:v>2.9123522857084851</c:v>
                </c:pt>
                <c:pt idx="27">
                  <c:v>3.1765187347544748</c:v>
                </c:pt>
                <c:pt idx="28">
                  <c:v>3.4838517736420966</c:v>
                </c:pt>
                <c:pt idx="29">
                  <c:v>3.8161270661189479</c:v>
                </c:pt>
                <c:pt idx="30">
                  <c:v>4.1801523700768017</c:v>
                </c:pt>
                <c:pt idx="31">
                  <c:v>4.5715445445208331</c:v>
                </c:pt>
                <c:pt idx="32">
                  <c:v>5.009266774427342</c:v>
                </c:pt>
                <c:pt idx="33">
                  <c:v>5.4587365552989109</c:v>
                </c:pt>
                <c:pt idx="34">
                  <c:v>5.8081297077534204</c:v>
                </c:pt>
                <c:pt idx="35">
                  <c:v>6.3093411797553411</c:v>
                </c:pt>
                <c:pt idx="36">
                  <c:v>6.9255029230893665</c:v>
                </c:pt>
                <c:pt idx="37">
                  <c:v>7.6415601762816756</c:v>
                </c:pt>
                <c:pt idx="38">
                  <c:v>8.3647787997900362</c:v>
                </c:pt>
                <c:pt idx="39">
                  <c:v>9.1752980060773464</c:v>
                </c:pt>
                <c:pt idx="40">
                  <c:v>10.051662433173036</c:v>
                </c:pt>
                <c:pt idx="41">
                  <c:v>11.047077095166459</c:v>
                </c:pt>
                <c:pt idx="42">
                  <c:v>12.00643550819909</c:v>
                </c:pt>
                <c:pt idx="43">
                  <c:v>13.224924986853958</c:v>
                </c:pt>
                <c:pt idx="44">
                  <c:v>14.414839419239703</c:v>
                </c:pt>
                <c:pt idx="45">
                  <c:v>15.793716568935189</c:v>
                </c:pt>
                <c:pt idx="46">
                  <c:v>17.260584276871626</c:v>
                </c:pt>
                <c:pt idx="47">
                  <c:v>18.967030152051322</c:v>
                </c:pt>
                <c:pt idx="48">
                  <c:v>20.807167397687589</c:v>
                </c:pt>
                <c:pt idx="49">
                  <c:v>22.63832346272677</c:v>
                </c:pt>
                <c:pt idx="50">
                  <c:v>24.91272551435291</c:v>
                </c:pt>
                <c:pt idx="51">
                  <c:v>27.213523439747345</c:v>
                </c:pt>
                <c:pt idx="52">
                  <c:v>29.875213030543033</c:v>
                </c:pt>
                <c:pt idx="53">
                  <c:v>32.648816641275786</c:v>
                </c:pt>
                <c:pt idx="54">
                  <c:v>35.718100611557134</c:v>
                </c:pt>
                <c:pt idx="55">
                  <c:v>39.095633994386567</c:v>
                </c:pt>
                <c:pt idx="56">
                  <c:v>42.828294872611764</c:v>
                </c:pt>
                <c:pt idx="57">
                  <c:v>47.011403356308591</c:v>
                </c:pt>
                <c:pt idx="58">
                  <c:v>51.324020234223589</c:v>
                </c:pt>
                <c:pt idx="59">
                  <c:v>56.199530593632581</c:v>
                </c:pt>
                <c:pt idx="60">
                  <c:v>61.485444107637129</c:v>
                </c:pt>
                <c:pt idx="61">
                  <c:v>67.310469948878591</c:v>
                </c:pt>
                <c:pt idx="62">
                  <c:v>73.780691844640103</c:v>
                </c:pt>
                <c:pt idx="63">
                  <c:v>80.714605999845972</c:v>
                </c:pt>
                <c:pt idx="64">
                  <c:v>88.357895427129293</c:v>
                </c:pt>
                <c:pt idx="65">
                  <c:v>96.586387542511403</c:v>
                </c:pt>
                <c:pt idx="66">
                  <c:v>105.80598916049381</c:v>
                </c:pt>
                <c:pt idx="67">
                  <c:v>115.54591277396455</c:v>
                </c:pt>
                <c:pt idx="68">
                  <c:v>126.54215520824341</c:v>
                </c:pt>
                <c:pt idx="69">
                  <c:v>138.37042755256201</c:v>
                </c:pt>
                <c:pt idx="70">
                  <c:v>151.52854710275631</c:v>
                </c:pt>
                <c:pt idx="71">
                  <c:v>165.7960436995339</c:v>
                </c:pt>
                <c:pt idx="72">
                  <c:v>181.31497179093043</c:v>
                </c:pt>
                <c:pt idx="73">
                  <c:v>197.53822683394077</c:v>
                </c:pt>
                <c:pt idx="74">
                  <c:v>216.33446937231065</c:v>
                </c:pt>
                <c:pt idx="75">
                  <c:v>237.11607030423323</c:v>
                </c:pt>
                <c:pt idx="76">
                  <c:v>259.69491931958413</c:v>
                </c:pt>
                <c:pt idx="77">
                  <c:v>284.16220817525823</c:v>
                </c:pt>
                <c:pt idx="78">
                  <c:v>310.53914211712106</c:v>
                </c:pt>
                <c:pt idx="79">
                  <c:v>340.69003484350787</c:v>
                </c:pt>
                <c:pt idx="80">
                  <c:v>372.7038843164878</c:v>
                </c:pt>
                <c:pt idx="81">
                  <c:v>406.60888753327487</c:v>
                </c:pt>
                <c:pt idx="82">
                  <c:v>446.20059951035358</c:v>
                </c:pt>
                <c:pt idx="83">
                  <c:v>487.67783043163303</c:v>
                </c:pt>
                <c:pt idx="84">
                  <c:v>532.36036536083463</c:v>
                </c:pt>
                <c:pt idx="85">
                  <c:v>583.84532237157066</c:v>
                </c:pt>
                <c:pt idx="86">
                  <c:v>638.28760620918467</c:v>
                </c:pt>
                <c:pt idx="87">
                  <c:v>698.56988835556558</c:v>
                </c:pt>
                <c:pt idx="88">
                  <c:v>764.61475356387655</c:v>
                </c:pt>
                <c:pt idx="89">
                  <c:v>835.55421270291652</c:v>
                </c:pt>
                <c:pt idx="90">
                  <c:v>912.93118890081894</c:v>
                </c:pt>
                <c:pt idx="91">
                  <c:v>999.23865549853303</c:v>
                </c:pt>
                <c:pt idx="92">
                  <c:v>1093.7002521062118</c:v>
                </c:pt>
                <c:pt idx="93">
                  <c:v>1196.9242610911579</c:v>
                </c:pt>
                <c:pt idx="94">
                  <c:v>1308.4358873387844</c:v>
                </c:pt>
                <c:pt idx="95">
                  <c:v>1432.5367138694096</c:v>
                </c:pt>
                <c:pt idx="96">
                  <c:v>1566.2135718420975</c:v>
                </c:pt>
                <c:pt idx="97">
                  <c:v>1713.405577167794</c:v>
                </c:pt>
                <c:pt idx="98">
                  <c:v>1875.315771062049</c:v>
                </c:pt>
                <c:pt idx="99">
                  <c:v>2052.6516083652377</c:v>
                </c:pt>
                <c:pt idx="100">
                  <c:v>2241.340761903883</c:v>
                </c:pt>
                <c:pt idx="101">
                  <c:v>2448.3630234516195</c:v>
                </c:pt>
                <c:pt idx="102">
                  <c:v>2693.0607051266284</c:v>
                </c:pt>
                <c:pt idx="103">
                  <c:v>2938.048912469505</c:v>
                </c:pt>
                <c:pt idx="104">
                  <c:v>3220.7620341794623</c:v>
                </c:pt>
                <c:pt idx="105">
                  <c:v>3522.2636477034325</c:v>
                </c:pt>
                <c:pt idx="106">
                  <c:v>3842.3714155259909</c:v>
                </c:pt>
                <c:pt idx="107">
                  <c:v>4200.5661968380891</c:v>
                </c:pt>
                <c:pt idx="108">
                  <c:v>4596.4424700615264</c:v>
                </c:pt>
                <c:pt idx="109">
                  <c:v>5029.8552483525518</c:v>
                </c:pt>
                <c:pt idx="110">
                  <c:v>5519.6778445086429</c:v>
                </c:pt>
                <c:pt idx="111">
                  <c:v>6028.4418310411265</c:v>
                </c:pt>
                <c:pt idx="112">
                  <c:v>6593.6756173055064</c:v>
                </c:pt>
                <c:pt idx="113">
                  <c:v>7215.4697280823957</c:v>
                </c:pt>
                <c:pt idx="114">
                  <c:v>7893.7012557428297</c:v>
                </c:pt>
                <c:pt idx="115">
                  <c:v>8628.2539164222799</c:v>
                </c:pt>
                <c:pt idx="116">
                  <c:v>9437.6448115863695</c:v>
                </c:pt>
                <c:pt idx="117">
                  <c:v>10321.743673867873</c:v>
                </c:pt>
                <c:pt idx="118">
                  <c:v>11207.266645502954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92160"/>
        <c:axId val="66894080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0.99945508783079373</c:v>
                </c:pt>
                <c:pt idx="37">
                  <c:v>0.99832497090990757</c:v>
                </c:pt>
                <c:pt idx="38">
                  <c:v>0.99691870978791675</c:v>
                </c:pt>
                <c:pt idx="39">
                  <c:v>0.99615591698890926</c:v>
                </c:pt>
                <c:pt idx="40">
                  <c:v>0.99035066123108784</c:v>
                </c:pt>
                <c:pt idx="41">
                  <c:v>0.97650123831645996</c:v>
                </c:pt>
                <c:pt idx="42">
                  <c:v>0.95069274545013427</c:v>
                </c:pt>
                <c:pt idx="43">
                  <c:v>0.91777775996884847</c:v>
                </c:pt>
                <c:pt idx="44">
                  <c:v>0.89046399540456489</c:v>
                </c:pt>
                <c:pt idx="45">
                  <c:v>0.85718562244132557</c:v>
                </c:pt>
                <c:pt idx="46">
                  <c:v>0.8254211732589477</c:v>
                </c:pt>
                <c:pt idx="47">
                  <c:v>0.80232246998889989</c:v>
                </c:pt>
                <c:pt idx="48">
                  <c:v>0.7818807595366899</c:v>
                </c:pt>
                <c:pt idx="49">
                  <c:v>0.76573445857946831</c:v>
                </c:pt>
                <c:pt idx="50">
                  <c:v>0.74888133388758682</c:v>
                </c:pt>
                <c:pt idx="51">
                  <c:v>0.7352177241341693</c:v>
                </c:pt>
                <c:pt idx="52">
                  <c:v>0.72201357061489269</c:v>
                </c:pt>
                <c:pt idx="53">
                  <c:v>0.71018845623332094</c:v>
                </c:pt>
                <c:pt idx="54">
                  <c:v>0.69969080370967296</c:v>
                </c:pt>
                <c:pt idx="55">
                  <c:v>0.68946093228495087</c:v>
                </c:pt>
                <c:pt idx="56">
                  <c:v>0.67992382857242917</c:v>
                </c:pt>
                <c:pt idx="57">
                  <c:v>0.67107214090246625</c:v>
                </c:pt>
                <c:pt idx="58">
                  <c:v>0.66311983060378166</c:v>
                </c:pt>
                <c:pt idx="59">
                  <c:v>0.65482268538568245</c:v>
                </c:pt>
                <c:pt idx="60">
                  <c:v>0.64705904482267396</c:v>
                </c:pt>
                <c:pt idx="61">
                  <c:v>0.63919292013538509</c:v>
                </c:pt>
                <c:pt idx="62">
                  <c:v>0.63118732179102799</c:v>
                </c:pt>
                <c:pt idx="63">
                  <c:v>0.62300327206942763</c:v>
                </c:pt>
                <c:pt idx="64">
                  <c:v>0.61491017036156936</c:v>
                </c:pt>
                <c:pt idx="65">
                  <c:v>0.60674611810613244</c:v>
                </c:pt>
                <c:pt idx="66">
                  <c:v>0.59819950160783719</c:v>
                </c:pt>
                <c:pt idx="67">
                  <c:v>0.58977906565326454</c:v>
                </c:pt>
                <c:pt idx="68">
                  <c:v>0.58096177824879425</c:v>
                </c:pt>
                <c:pt idx="69">
                  <c:v>0.57192269235834492</c:v>
                </c:pt>
                <c:pt idx="70">
                  <c:v>0.56218519785194498</c:v>
                </c:pt>
                <c:pt idx="71">
                  <c:v>0.55209010703731876</c:v>
                </c:pt>
                <c:pt idx="72">
                  <c:v>0.54098617295281981</c:v>
                </c:pt>
                <c:pt idx="73">
                  <c:v>0.52959695709669485</c:v>
                </c:pt>
                <c:pt idx="74">
                  <c:v>0.51622524099388944</c:v>
                </c:pt>
                <c:pt idx="75">
                  <c:v>0.5010441818947664</c:v>
                </c:pt>
                <c:pt idx="76">
                  <c:v>0.48306454098183127</c:v>
                </c:pt>
                <c:pt idx="77">
                  <c:v>0.46184609657799258</c:v>
                </c:pt>
                <c:pt idx="78">
                  <c:v>0.4378810868908245</c:v>
                </c:pt>
                <c:pt idx="79">
                  <c:v>0.41074940330168908</c:v>
                </c:pt>
                <c:pt idx="80">
                  <c:v>0.38375462722078479</c:v>
                </c:pt>
                <c:pt idx="81">
                  <c:v>0.35800871024062997</c:v>
                </c:pt>
                <c:pt idx="82">
                  <c:v>0.33203396676326635</c:v>
                </c:pt>
                <c:pt idx="83">
                  <c:v>0.30879441428789978</c:v>
                </c:pt>
                <c:pt idx="84">
                  <c:v>0.28745556895483659</c:v>
                </c:pt>
                <c:pt idx="85">
                  <c:v>0.26712843358043692</c:v>
                </c:pt>
                <c:pt idx="86">
                  <c:v>0.24876012515173351</c:v>
                </c:pt>
                <c:pt idx="87">
                  <c:v>0.23175881114412089</c:v>
                </c:pt>
                <c:pt idx="88">
                  <c:v>0.21589002415664005</c:v>
                </c:pt>
                <c:pt idx="89">
                  <c:v>0.20215682784466538</c:v>
                </c:pt>
                <c:pt idx="90">
                  <c:v>0.18858046715171117</c:v>
                </c:pt>
                <c:pt idx="91">
                  <c:v>0.17592514582517416</c:v>
                </c:pt>
                <c:pt idx="92">
                  <c:v>0.16377195740623218</c:v>
                </c:pt>
                <c:pt idx="93">
                  <c:v>0.15274426799619234</c:v>
                </c:pt>
                <c:pt idx="94">
                  <c:v>0.14254551401592819</c:v>
                </c:pt>
                <c:pt idx="95">
                  <c:v>0.13250849676777865</c:v>
                </c:pt>
                <c:pt idx="96">
                  <c:v>0.12369962448201766</c:v>
                </c:pt>
                <c:pt idx="97">
                  <c:v>0.11501328002361633</c:v>
                </c:pt>
                <c:pt idx="98">
                  <c:v>0.10708466614437406</c:v>
                </c:pt>
                <c:pt idx="99">
                  <c:v>9.9643481833443515E-2</c:v>
                </c:pt>
                <c:pt idx="100">
                  <c:v>9.2959473258680148E-2</c:v>
                </c:pt>
                <c:pt idx="101">
                  <c:v>8.6471046838532462E-2</c:v>
                </c:pt>
                <c:pt idx="102">
                  <c:v>8.0212417890829335E-2</c:v>
                </c:pt>
                <c:pt idx="103">
                  <c:v>7.4941871837721497E-2</c:v>
                </c:pt>
                <c:pt idx="104">
                  <c:v>7.0067206259275427E-2</c:v>
                </c:pt>
                <c:pt idx="105">
                  <c:v>6.5557165000285633E-2</c:v>
                </c:pt>
                <c:pt idx="106">
                  <c:v>6.1613895857437595E-2</c:v>
                </c:pt>
                <c:pt idx="107">
                  <c:v>5.8240727888682176E-2</c:v>
                </c:pt>
                <c:pt idx="108">
                  <c:v>5.5865167619214895E-2</c:v>
                </c:pt>
                <c:pt idx="109">
                  <c:v>5.2629600712430169E-2</c:v>
                </c:pt>
                <c:pt idx="110">
                  <c:v>4.9477815097410005E-2</c:v>
                </c:pt>
                <c:pt idx="111">
                  <c:v>4.6311233669274587E-2</c:v>
                </c:pt>
                <c:pt idx="112">
                  <c:v>4.4327577499694737E-2</c:v>
                </c:pt>
                <c:pt idx="113">
                  <c:v>4.356328127846576E-2</c:v>
                </c:pt>
                <c:pt idx="114">
                  <c:v>4.356328127846576E-2</c:v>
                </c:pt>
                <c:pt idx="115">
                  <c:v>4.1743951108295652E-2</c:v>
                </c:pt>
                <c:pt idx="116">
                  <c:v>3.9276471849850614E-2</c:v>
                </c:pt>
                <c:pt idx="117">
                  <c:v>3.6569022997444356E-2</c:v>
                </c:pt>
                <c:pt idx="118">
                  <c:v>3.6569022997444356E-2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0.60123864317421016</c:v>
                </c:pt>
                <c:pt idx="1">
                  <c:v>0.63751976462424531</c:v>
                </c:pt>
                <c:pt idx="2">
                  <c:v>0.72058180923311843</c:v>
                </c:pt>
                <c:pt idx="3">
                  <c:v>0.80244843680534661</c:v>
                </c:pt>
                <c:pt idx="4">
                  <c:v>0.86596457217562217</c:v>
                </c:pt>
                <c:pt idx="5">
                  <c:v>0.94262976500149154</c:v>
                </c:pt>
                <c:pt idx="6">
                  <c:v>1.0356102107308374</c:v>
                </c:pt>
                <c:pt idx="7">
                  <c:v>1.1282351098624146</c:v>
                </c:pt>
                <c:pt idx="8">
                  <c:v>1.2482890318775404</c:v>
                </c:pt>
                <c:pt idx="9">
                  <c:v>1.3629799815118471</c:v>
                </c:pt>
                <c:pt idx="10">
                  <c:v>1.4856184093242513</c:v>
                </c:pt>
                <c:pt idx="11">
                  <c:v>1.6250566547664682</c:v>
                </c:pt>
                <c:pt idx="12">
                  <c:v>1.7745101371911522</c:v>
                </c:pt>
                <c:pt idx="13">
                  <c:v>1.9421527668915108</c:v>
                </c:pt>
                <c:pt idx="14">
                  <c:v>2.1224921679417914</c:v>
                </c:pt>
                <c:pt idx="15">
                  <c:v>2.3262217174206938</c:v>
                </c:pt>
                <c:pt idx="16">
                  <c:v>2.5435206209024712</c:v>
                </c:pt>
                <c:pt idx="17">
                  <c:v>2.7832731110431372</c:v>
                </c:pt>
                <c:pt idx="18">
                  <c:v>3.043282121847481</c:v>
                </c:pt>
                <c:pt idx="19">
                  <c:v>3.3310106631213556</c:v>
                </c:pt>
                <c:pt idx="20">
                  <c:v>3.6470728958442131</c:v>
                </c:pt>
                <c:pt idx="21">
                  <c:v>3.9891426395381844</c:v>
                </c:pt>
                <c:pt idx="22">
                  <c:v>4.3522117939415788</c:v>
                </c:pt>
                <c:pt idx="23">
                  <c:v>4.8007339233812276</c:v>
                </c:pt>
                <c:pt idx="24">
                  <c:v>5.1990505607177013</c:v>
                </c:pt>
                <c:pt idx="25">
                  <c:v>5.7234623289004443</c:v>
                </c:pt>
                <c:pt idx="26">
                  <c:v>6.2470018998466017</c:v>
                </c:pt>
                <c:pt idx="27">
                  <c:v>6.8136394996878495</c:v>
                </c:pt>
                <c:pt idx="28">
                  <c:v>7.4728695273318255</c:v>
                </c:pt>
                <c:pt idx="29">
                  <c:v>8.185600742425887</c:v>
                </c:pt>
                <c:pt idx="30">
                  <c:v>8.966435800250542</c:v>
                </c:pt>
                <c:pt idx="31">
                  <c:v>9.8059728539700419</c:v>
                </c:pt>
                <c:pt idx="32">
                  <c:v>10.744887976034626</c:v>
                </c:pt>
                <c:pt idx="33">
                  <c:v>11.709001620117785</c:v>
                </c:pt>
                <c:pt idx="34">
                  <c:v>12.45845068158177</c:v>
                </c:pt>
                <c:pt idx="35">
                  <c:v>13.533550364125572</c:v>
                </c:pt>
                <c:pt idx="36">
                  <c:v>14.855218625245319</c:v>
                </c:pt>
                <c:pt idx="37">
                  <c:v>16.391162969287166</c:v>
                </c:pt>
                <c:pt idx="38">
                  <c:v>17.942468468018099</c:v>
                </c:pt>
                <c:pt idx="39">
                  <c:v>19.681033904069814</c:v>
                </c:pt>
                <c:pt idx="40">
                  <c:v>21.560837479993644</c:v>
                </c:pt>
                <c:pt idx="41">
                  <c:v>23.696004065136123</c:v>
                </c:pt>
                <c:pt idx="42">
                  <c:v>25.753829918916967</c:v>
                </c:pt>
                <c:pt idx="43">
                  <c:v>28.367492464294205</c:v>
                </c:pt>
                <c:pt idx="44">
                  <c:v>30.919861474130641</c:v>
                </c:pt>
                <c:pt idx="45">
                  <c:v>33.877555917921903</c:v>
                </c:pt>
                <c:pt idx="46">
                  <c:v>37.023990297879941</c:v>
                </c:pt>
                <c:pt idx="47">
                  <c:v>40.684320360470451</c:v>
                </c:pt>
                <c:pt idx="48">
                  <c:v>44.631418699458585</c:v>
                </c:pt>
                <c:pt idx="49">
                  <c:v>48.559252386801319</c:v>
                </c:pt>
                <c:pt idx="50">
                  <c:v>53.437849666136671</c:v>
                </c:pt>
                <c:pt idx="51">
                  <c:v>58.373066151324217</c:v>
                </c:pt>
                <c:pt idx="52">
                  <c:v>64.08239603291085</c:v>
                </c:pt>
                <c:pt idx="53">
                  <c:v>70.031781727318304</c:v>
                </c:pt>
                <c:pt idx="54">
                  <c:v>76.615402427192492</c:v>
                </c:pt>
                <c:pt idx="55">
                  <c:v>83.860218778177966</c:v>
                </c:pt>
                <c:pt idx="56">
                  <c:v>91.866784368536614</c:v>
                </c:pt>
                <c:pt idx="57">
                  <c:v>100.83956103884299</c:v>
                </c:pt>
                <c:pt idx="58">
                  <c:v>110.0901334925431</c:v>
                </c:pt>
                <c:pt idx="59">
                  <c:v>120.54811367145558</c:v>
                </c:pt>
                <c:pt idx="60">
                  <c:v>131.88640949729117</c:v>
                </c:pt>
                <c:pt idx="61">
                  <c:v>144.38110242144703</c:v>
                </c:pt>
                <c:pt idx="62">
                  <c:v>158.25974226649529</c:v>
                </c:pt>
                <c:pt idx="63">
                  <c:v>173.13300300267264</c:v>
                </c:pt>
                <c:pt idx="64">
                  <c:v>189.5278752190676</c:v>
                </c:pt>
                <c:pt idx="65">
                  <c:v>207.17800845669544</c:v>
                </c:pt>
                <c:pt idx="66">
                  <c:v>226.95407370333294</c:v>
                </c:pt>
                <c:pt idx="67">
                  <c:v>247.84623074638475</c:v>
                </c:pt>
                <c:pt idx="68">
                  <c:v>271.43319435487655</c:v>
                </c:pt>
                <c:pt idx="69">
                  <c:v>296.80486390510947</c:v>
                </c:pt>
                <c:pt idx="70">
                  <c:v>325.02905856447086</c:v>
                </c:pt>
                <c:pt idx="71">
                  <c:v>355.63286936836965</c:v>
                </c:pt>
                <c:pt idx="72">
                  <c:v>388.92100341254923</c:v>
                </c:pt>
                <c:pt idx="73">
                  <c:v>423.71992027872324</c:v>
                </c:pt>
                <c:pt idx="74">
                  <c:v>464.03790084150722</c:v>
                </c:pt>
                <c:pt idx="75">
                  <c:v>508.61447941705978</c:v>
                </c:pt>
                <c:pt idx="76">
                  <c:v>557.04615898666702</c:v>
                </c:pt>
                <c:pt idx="77">
                  <c:v>609.52854606447511</c:v>
                </c:pt>
                <c:pt idx="78">
                  <c:v>666.1071259483507</c:v>
                </c:pt>
                <c:pt idx="79">
                  <c:v>730.78085552018001</c:v>
                </c:pt>
                <c:pt idx="80">
                  <c:v>799.45063130949768</c:v>
                </c:pt>
                <c:pt idx="81">
                  <c:v>872.17693593581066</c:v>
                </c:pt>
                <c:pt idx="82">
                  <c:v>957.10124305095167</c:v>
                </c:pt>
                <c:pt idx="83">
                  <c:v>1046.0699923458453</c:v>
                </c:pt>
                <c:pt idx="84">
                  <c:v>1141.9141256131161</c:v>
                </c:pt>
                <c:pt idx="85">
                  <c:v>1252.3494688364881</c:v>
                </c:pt>
                <c:pt idx="86">
                  <c:v>1369.1282844469858</c:v>
                </c:pt>
                <c:pt idx="87">
                  <c:v>1498.4339089565974</c:v>
                </c:pt>
                <c:pt idx="88">
                  <c:v>1640.1002864948018</c:v>
                </c:pt>
                <c:pt idx="89">
                  <c:v>1792.2655785133347</c:v>
                </c:pt>
                <c:pt idx="90">
                  <c:v>1958.2393584316153</c:v>
                </c:pt>
                <c:pt idx="91">
                  <c:v>2143.3690594134127</c:v>
                </c:pt>
                <c:pt idx="92">
                  <c:v>2345.9893867572114</c:v>
                </c:pt>
                <c:pt idx="93">
                  <c:v>2567.4051074456415</c:v>
                </c:pt>
                <c:pt idx="94">
                  <c:v>2806.5977849394781</c:v>
                </c:pt>
                <c:pt idx="95">
                  <c:v>3072.7943240442082</c:v>
                </c:pt>
                <c:pt idx="96">
                  <c:v>3359.531471132771</c:v>
                </c:pt>
                <c:pt idx="97">
                  <c:v>3675.258638283557</c:v>
                </c:pt>
                <c:pt idx="98">
                  <c:v>4022.5563514844471</c:v>
                </c:pt>
                <c:pt idx="99">
                  <c:v>4402.9421028855386</c:v>
                </c:pt>
                <c:pt idx="100">
                  <c:v>4807.6807419645711</c:v>
                </c:pt>
                <c:pt idx="101">
                  <c:v>5251.7439370476613</c:v>
                </c:pt>
                <c:pt idx="102">
                  <c:v>5776.6209891176077</c:v>
                </c:pt>
                <c:pt idx="103">
                  <c:v>6302.1212193683086</c:v>
                </c:pt>
                <c:pt idx="104">
                  <c:v>6908.5414718564198</c:v>
                </c:pt>
                <c:pt idx="105">
                  <c:v>7555.2630795869436</c:v>
                </c:pt>
                <c:pt idx="106">
                  <c:v>8241.8949281981804</c:v>
                </c:pt>
                <c:pt idx="107">
                  <c:v>9010.2235024412039</c:v>
                </c:pt>
                <c:pt idx="108">
                  <c:v>9859.3789576609324</c:v>
                </c:pt>
                <c:pt idx="109">
                  <c:v>10789.050296766522</c:v>
                </c:pt>
                <c:pt idx="110">
                  <c:v>11839.720816191857</c:v>
                </c:pt>
                <c:pt idx="111">
                  <c:v>12931.020658603877</c:v>
                </c:pt>
                <c:pt idx="112">
                  <c:v>14143.448342568656</c:v>
                </c:pt>
                <c:pt idx="113">
                  <c:v>15477.198043934784</c:v>
                </c:pt>
                <c:pt idx="114">
                  <c:v>16932.006125574495</c:v>
                </c:pt>
                <c:pt idx="115">
                  <c:v>18507.623158348953</c:v>
                </c:pt>
                <c:pt idx="116">
                  <c:v>20243.76836462113</c:v>
                </c:pt>
                <c:pt idx="117">
                  <c:v>22140.162320608913</c:v>
                </c:pt>
                <c:pt idx="118">
                  <c:v>24039.610994214832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06368"/>
        <c:axId val="66904448"/>
      </c:scatterChart>
      <c:valAx>
        <c:axId val="6689216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66894080"/>
        <c:crossesAt val="0"/>
        <c:crossBetween val="midCat"/>
        <c:majorUnit val="0.2"/>
        <c:minorUnit val="0.1"/>
      </c:valAx>
      <c:valAx>
        <c:axId val="668940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66892160"/>
        <c:crossesAt val="0"/>
        <c:crossBetween val="midCat"/>
        <c:majorUnit val="400"/>
        <c:minorUnit val="200"/>
      </c:valAx>
      <c:valAx>
        <c:axId val="66904448"/>
        <c:scaling>
          <c:orientation val="minMax"/>
          <c:max val="429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66906368"/>
        <c:crosses val="max"/>
        <c:crossBetween val="midCat"/>
        <c:majorUnit val="858"/>
        <c:minorUnit val="429"/>
      </c:valAx>
      <c:valAx>
        <c:axId val="6690636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66904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0.99945508783079373</c:v>
                </c:pt>
                <c:pt idx="37">
                  <c:v>0.99832497090990757</c:v>
                </c:pt>
                <c:pt idx="38">
                  <c:v>0.99691870978791675</c:v>
                </c:pt>
                <c:pt idx="39">
                  <c:v>0.99615591698890926</c:v>
                </c:pt>
                <c:pt idx="40">
                  <c:v>0.99035066123108784</c:v>
                </c:pt>
                <c:pt idx="41">
                  <c:v>0.97650123831645996</c:v>
                </c:pt>
                <c:pt idx="42">
                  <c:v>0.95069274545013427</c:v>
                </c:pt>
                <c:pt idx="43">
                  <c:v>0.91777775996884847</c:v>
                </c:pt>
                <c:pt idx="44">
                  <c:v>0.89046399540456489</c:v>
                </c:pt>
                <c:pt idx="45">
                  <c:v>0.85718562244132557</c:v>
                </c:pt>
                <c:pt idx="46">
                  <c:v>0.8254211732589477</c:v>
                </c:pt>
                <c:pt idx="47">
                  <c:v>0.80232246998889989</c:v>
                </c:pt>
                <c:pt idx="48">
                  <c:v>0.7818807595366899</c:v>
                </c:pt>
                <c:pt idx="49">
                  <c:v>0.76573445857946831</c:v>
                </c:pt>
                <c:pt idx="50">
                  <c:v>0.74888133388758682</c:v>
                </c:pt>
                <c:pt idx="51">
                  <c:v>0.7352177241341693</c:v>
                </c:pt>
                <c:pt idx="52">
                  <c:v>0.72201357061489269</c:v>
                </c:pt>
                <c:pt idx="53">
                  <c:v>0.71018845623332094</c:v>
                </c:pt>
                <c:pt idx="54">
                  <c:v>0.69969080370967296</c:v>
                </c:pt>
                <c:pt idx="55">
                  <c:v>0.68946093228495087</c:v>
                </c:pt>
                <c:pt idx="56">
                  <c:v>0.67992382857242917</c:v>
                </c:pt>
                <c:pt idx="57">
                  <c:v>0.67107214090246625</c:v>
                </c:pt>
                <c:pt idx="58">
                  <c:v>0.66311983060378166</c:v>
                </c:pt>
                <c:pt idx="59">
                  <c:v>0.65482268538568245</c:v>
                </c:pt>
                <c:pt idx="60">
                  <c:v>0.64705904482267396</c:v>
                </c:pt>
                <c:pt idx="61">
                  <c:v>0.63919292013538509</c:v>
                </c:pt>
                <c:pt idx="62">
                  <c:v>0.63118732179102799</c:v>
                </c:pt>
                <c:pt idx="63">
                  <c:v>0.62300327206942763</c:v>
                </c:pt>
                <c:pt idx="64">
                  <c:v>0.61491017036156936</c:v>
                </c:pt>
                <c:pt idx="65">
                  <c:v>0.60674611810613244</c:v>
                </c:pt>
                <c:pt idx="66">
                  <c:v>0.59819950160783719</c:v>
                </c:pt>
                <c:pt idx="67">
                  <c:v>0.58977906565326454</c:v>
                </c:pt>
                <c:pt idx="68">
                  <c:v>0.58096177824879425</c:v>
                </c:pt>
                <c:pt idx="69">
                  <c:v>0.57192269235834492</c:v>
                </c:pt>
                <c:pt idx="70">
                  <c:v>0.56218519785194498</c:v>
                </c:pt>
                <c:pt idx="71">
                  <c:v>0.55209010703731876</c:v>
                </c:pt>
                <c:pt idx="72">
                  <c:v>0.54098617295281981</c:v>
                </c:pt>
                <c:pt idx="73">
                  <c:v>0.52959695709669485</c:v>
                </c:pt>
                <c:pt idx="74">
                  <c:v>0.51622524099388944</c:v>
                </c:pt>
                <c:pt idx="75">
                  <c:v>0.5010441818947664</c:v>
                </c:pt>
                <c:pt idx="76">
                  <c:v>0.48306454098183127</c:v>
                </c:pt>
                <c:pt idx="77">
                  <c:v>0.46184609657799258</c:v>
                </c:pt>
                <c:pt idx="78">
                  <c:v>0.4378810868908245</c:v>
                </c:pt>
                <c:pt idx="79">
                  <c:v>0.41074940330168908</c:v>
                </c:pt>
                <c:pt idx="80">
                  <c:v>0.38375462722078479</c:v>
                </c:pt>
                <c:pt idx="81">
                  <c:v>0.35800871024062997</c:v>
                </c:pt>
                <c:pt idx="82">
                  <c:v>0.33203396676326635</c:v>
                </c:pt>
                <c:pt idx="83">
                  <c:v>0.30879441428789978</c:v>
                </c:pt>
                <c:pt idx="84">
                  <c:v>0.28745556895483659</c:v>
                </c:pt>
                <c:pt idx="85">
                  <c:v>0.26712843358043692</c:v>
                </c:pt>
                <c:pt idx="86">
                  <c:v>0.24876012515173351</c:v>
                </c:pt>
                <c:pt idx="87">
                  <c:v>0.23175881114412089</c:v>
                </c:pt>
                <c:pt idx="88">
                  <c:v>0.21589002415664005</c:v>
                </c:pt>
                <c:pt idx="89">
                  <c:v>0.20215682784466538</c:v>
                </c:pt>
                <c:pt idx="90">
                  <c:v>0.18858046715171117</c:v>
                </c:pt>
                <c:pt idx="91">
                  <c:v>0.17592514582517416</c:v>
                </c:pt>
                <c:pt idx="92">
                  <c:v>0.16377195740623218</c:v>
                </c:pt>
                <c:pt idx="93">
                  <c:v>0.15274426799619234</c:v>
                </c:pt>
                <c:pt idx="94">
                  <c:v>0.14254551401592819</c:v>
                </c:pt>
                <c:pt idx="95">
                  <c:v>0.13250849676777865</c:v>
                </c:pt>
                <c:pt idx="96">
                  <c:v>0.12369962448201766</c:v>
                </c:pt>
                <c:pt idx="97">
                  <c:v>0.11501328002361633</c:v>
                </c:pt>
                <c:pt idx="98">
                  <c:v>0.10708466614437406</c:v>
                </c:pt>
                <c:pt idx="99">
                  <c:v>9.9643481833443515E-2</c:v>
                </c:pt>
                <c:pt idx="100">
                  <c:v>9.2959473258680148E-2</c:v>
                </c:pt>
                <c:pt idx="101">
                  <c:v>8.6471046838532462E-2</c:v>
                </c:pt>
                <c:pt idx="102">
                  <c:v>8.0212417890829335E-2</c:v>
                </c:pt>
                <c:pt idx="103">
                  <c:v>7.4941871837721497E-2</c:v>
                </c:pt>
                <c:pt idx="104">
                  <c:v>7.0067206259275427E-2</c:v>
                </c:pt>
                <c:pt idx="105">
                  <c:v>6.5557165000285633E-2</c:v>
                </c:pt>
                <c:pt idx="106">
                  <c:v>6.1613895857437595E-2</c:v>
                </c:pt>
                <c:pt idx="107">
                  <c:v>5.8240727888682176E-2</c:v>
                </c:pt>
                <c:pt idx="108">
                  <c:v>5.5865167619214895E-2</c:v>
                </c:pt>
                <c:pt idx="109">
                  <c:v>5.2629600712430169E-2</c:v>
                </c:pt>
                <c:pt idx="110">
                  <c:v>4.9477815097410005E-2</c:v>
                </c:pt>
                <c:pt idx="111">
                  <c:v>4.6311233669274587E-2</c:v>
                </c:pt>
                <c:pt idx="112">
                  <c:v>4.4327577499694737E-2</c:v>
                </c:pt>
                <c:pt idx="113">
                  <c:v>4.356328127846576E-2</c:v>
                </c:pt>
                <c:pt idx="114">
                  <c:v>4.356328127846576E-2</c:v>
                </c:pt>
                <c:pt idx="115">
                  <c:v>4.1743951108295652E-2</c:v>
                </c:pt>
                <c:pt idx="116">
                  <c:v>3.9276471849850614E-2</c:v>
                </c:pt>
                <c:pt idx="117">
                  <c:v>3.6569022997444356E-2</c:v>
                </c:pt>
                <c:pt idx="118">
                  <c:v>3.6569022997444356E-2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2.4626334425094077E-3</c:v>
                </c:pt>
                <c:pt idx="1">
                  <c:v>2.6112384998006324E-3</c:v>
                </c:pt>
                <c:pt idx="2">
                  <c:v>2.9514551029402787E-3</c:v>
                </c:pt>
                <c:pt idx="3">
                  <c:v>3.2867753575075076E-3</c:v>
                </c:pt>
                <c:pt idx="4">
                  <c:v>3.5469332180801411E-3</c:v>
                </c:pt>
                <c:pt idx="5">
                  <c:v>3.8609487423196791E-3</c:v>
                </c:pt>
                <c:pt idx="6">
                  <c:v>4.2417904559255218E-3</c:v>
                </c:pt>
                <c:pt idx="7">
                  <c:v>4.6211758743447927E-3</c:v>
                </c:pt>
                <c:pt idx="8">
                  <c:v>5.1129087438390123E-3</c:v>
                </c:pt>
                <c:pt idx="9">
                  <c:v>5.5826752356125074E-3</c:v>
                </c:pt>
                <c:pt idx="10">
                  <c:v>6.0849940687353046E-3</c:v>
                </c:pt>
                <c:pt idx="11">
                  <c:v>6.6561238360735332E-3</c:v>
                </c:pt>
                <c:pt idx="12">
                  <c:v>7.2682753471198297E-3</c:v>
                </c:pt>
                <c:pt idx="13">
                  <c:v>7.9549283940875751E-3</c:v>
                </c:pt>
                <c:pt idx="14">
                  <c:v>8.6935865709537215E-3</c:v>
                </c:pt>
                <c:pt idx="15">
                  <c:v>9.5280492380992662E-3</c:v>
                </c:pt>
                <c:pt idx="16">
                  <c:v>1.0418091075579419E-2</c:v>
                </c:pt>
                <c:pt idx="17">
                  <c:v>1.140010130870117E-2</c:v>
                </c:pt>
                <c:pt idx="18">
                  <c:v>1.2465080901463367E-2</c:v>
                </c:pt>
                <c:pt idx="19">
                  <c:v>1.3643597845026128E-2</c:v>
                </c:pt>
                <c:pt idx="20">
                  <c:v>1.4938167701860785E-2</c:v>
                </c:pt>
                <c:pt idx="21">
                  <c:v>1.6339262591643696E-2</c:v>
                </c:pt>
                <c:pt idx="22">
                  <c:v>1.7826369669221111E-2</c:v>
                </c:pt>
                <c:pt idx="23">
                  <c:v>1.9663486441742949E-2</c:v>
                </c:pt>
                <c:pt idx="24">
                  <c:v>2.1294964862082058E-2</c:v>
                </c:pt>
                <c:pt idx="25">
                  <c:v>2.3442920540968984E-2</c:v>
                </c:pt>
                <c:pt idx="26">
                  <c:v>2.5587303758059468E-2</c:v>
                </c:pt>
                <c:pt idx="27">
                  <c:v>2.790821363135914E-2</c:v>
                </c:pt>
                <c:pt idx="28">
                  <c:v>3.0608375922677566E-2</c:v>
                </c:pt>
                <c:pt idx="29">
                  <c:v>3.3527675514840385E-2</c:v>
                </c:pt>
                <c:pt idx="30">
                  <c:v>3.6725923911401941E-2</c:v>
                </c:pt>
                <c:pt idx="31">
                  <c:v>4.0164611773845955E-2</c:v>
                </c:pt>
                <c:pt idx="32">
                  <c:v>4.4010345586075451E-2</c:v>
                </c:pt>
                <c:pt idx="33">
                  <c:v>4.7959290866378818E-2</c:v>
                </c:pt>
                <c:pt idx="34">
                  <c:v>5.1028984312020707E-2</c:v>
                </c:pt>
                <c:pt idx="35">
                  <c:v>5.5432521014661555E-2</c:v>
                </c:pt>
                <c:pt idx="36">
                  <c:v>6.0845986194732596E-2</c:v>
                </c:pt>
                <c:pt idx="37">
                  <c:v>6.7137111940578323E-2</c:v>
                </c:pt>
                <c:pt idx="38">
                  <c:v>7.3491155953043091E-2</c:v>
                </c:pt>
                <c:pt idx="39">
                  <c:v>8.0612204198059742E-2</c:v>
                </c:pt>
                <c:pt idx="40">
                  <c:v>8.831175445813419E-2</c:v>
                </c:pt>
                <c:pt idx="41">
                  <c:v>9.7057254597879741E-2</c:v>
                </c:pt>
                <c:pt idx="42">
                  <c:v>0.10548597225253126</c:v>
                </c:pt>
                <c:pt idx="43">
                  <c:v>0.11619135997960599</c:v>
                </c:pt>
                <c:pt idx="44">
                  <c:v>0.12664569346699392</c:v>
                </c:pt>
                <c:pt idx="45">
                  <c:v>0.13876021293891372</c:v>
                </c:pt>
                <c:pt idx="46">
                  <c:v>0.15164779862009703</c:v>
                </c:pt>
                <c:pt idx="47">
                  <c:v>0.16664026679407981</c:v>
                </c:pt>
                <c:pt idx="48">
                  <c:v>0.18280731873064182</c:v>
                </c:pt>
                <c:pt idx="49">
                  <c:v>0.19889546393700794</c:v>
                </c:pt>
                <c:pt idx="50">
                  <c:v>0.21887787349937118</c:v>
                </c:pt>
                <c:pt idx="51">
                  <c:v>0.23909219155830713</c:v>
                </c:pt>
                <c:pt idx="52">
                  <c:v>0.26247722653623956</c:v>
                </c:pt>
                <c:pt idx="53">
                  <c:v>0.2868455141367916</c:v>
                </c:pt>
                <c:pt idx="54">
                  <c:v>0.31381158608238602</c:v>
                </c:pt>
                <c:pt idx="55">
                  <c:v>0.343485871382119</c:v>
                </c:pt>
                <c:pt idx="56">
                  <c:v>0.37628023083707041</c:v>
                </c:pt>
                <c:pt idx="57">
                  <c:v>0.41303212652994598</c:v>
                </c:pt>
                <c:pt idx="58">
                  <c:v>0.45092185525158685</c:v>
                </c:pt>
                <c:pt idx="59">
                  <c:v>0.49375704560748684</c:v>
                </c:pt>
                <c:pt idx="60">
                  <c:v>0.54019795022791239</c:v>
                </c:pt>
                <c:pt idx="61">
                  <c:v>0.5913753803519376</c:v>
                </c:pt>
                <c:pt idx="62">
                  <c:v>0.64822136489896942</c:v>
                </c:pt>
                <c:pt idx="63">
                  <c:v>0.70914125037855158</c:v>
                </c:pt>
                <c:pt idx="64">
                  <c:v>0.77629355514826348</c:v>
                </c:pt>
                <c:pt idx="65">
                  <c:v>0.84858732546590909</c:v>
                </c:pt>
                <c:pt idx="66">
                  <c:v>0.92958877171444365</c:v>
                </c:pt>
                <c:pt idx="67">
                  <c:v>1.0151616556341323</c:v>
                </c:pt>
                <c:pt idx="68">
                  <c:v>1.1117722877832266</c:v>
                </c:pt>
                <c:pt idx="69">
                  <c:v>1.2156929566158807</c:v>
                </c:pt>
                <c:pt idx="70">
                  <c:v>1.331297378329505</c:v>
                </c:pt>
                <c:pt idx="71">
                  <c:v>1.4566485492988572</c:v>
                </c:pt>
                <c:pt idx="72">
                  <c:v>1.5929945294959085</c:v>
                </c:pt>
                <c:pt idx="73">
                  <c:v>1.7355285755201491</c:v>
                </c:pt>
                <c:pt idx="74">
                  <c:v>1.9006683388995746</c:v>
                </c:pt>
                <c:pt idx="75">
                  <c:v>2.0832510361348158</c:v>
                </c:pt>
                <c:pt idx="76">
                  <c:v>2.2816239703084031</c:v>
                </c:pt>
                <c:pt idx="77">
                  <c:v>2.4965883326757177</c:v>
                </c:pt>
                <c:pt idx="78">
                  <c:v>2.7283304279876961</c:v>
                </c:pt>
                <c:pt idx="79">
                  <c:v>2.9932297173190503</c:v>
                </c:pt>
                <c:pt idx="80">
                  <c:v>3.2744965458375854</c:v>
                </c:pt>
                <c:pt idx="81">
                  <c:v>3.5723786463249128</c:v>
                </c:pt>
                <c:pt idx="82">
                  <c:v>3.920222952671482</c:v>
                </c:pt>
                <c:pt idx="83">
                  <c:v>4.2846330248437008</c:v>
                </c:pt>
                <c:pt idx="84">
                  <c:v>4.6772042118954946</c:v>
                </c:pt>
                <c:pt idx="85">
                  <c:v>5.1295400232150596</c:v>
                </c:pt>
                <c:pt idx="86">
                  <c:v>5.6078582749840553</c:v>
                </c:pt>
                <c:pt idx="87">
                  <c:v>6.1374855017717174</c:v>
                </c:pt>
                <c:pt idx="88">
                  <c:v>6.7177415497910058</c:v>
                </c:pt>
                <c:pt idx="89">
                  <c:v>7.3410004523387418</c:v>
                </c:pt>
                <c:pt idx="90">
                  <c:v>8.0208180017373802</c:v>
                </c:pt>
                <c:pt idx="91">
                  <c:v>8.7790969281094533</c:v>
                </c:pt>
                <c:pt idx="92">
                  <c:v>9.6090162952590799</c:v>
                </c:pt>
                <c:pt idx="93">
                  <c:v>10.515920341855198</c:v>
                </c:pt>
                <c:pt idx="94">
                  <c:v>11.495637619656673</c:v>
                </c:pt>
                <c:pt idx="95">
                  <c:v>12.58596091627423</c:v>
                </c:pt>
                <c:pt idx="96">
                  <c:v>13.760417175276583</c:v>
                </c:pt>
                <c:pt idx="97">
                  <c:v>15.053614625841973</c:v>
                </c:pt>
                <c:pt idx="98">
                  <c:v>16.476122930564724</c:v>
                </c:pt>
                <c:pt idx="99">
                  <c:v>18.034157636233122</c:v>
                </c:pt>
                <c:pt idx="100">
                  <c:v>19.691940148031804</c:v>
                </c:pt>
                <c:pt idx="101">
                  <c:v>21.510793422375201</c:v>
                </c:pt>
                <c:pt idx="102">
                  <c:v>23.660654873078187</c:v>
                </c:pt>
                <c:pt idx="103">
                  <c:v>25.813068820108533</c:v>
                </c:pt>
                <c:pt idx="104">
                  <c:v>28.296925789294569</c:v>
                </c:pt>
                <c:pt idx="105">
                  <c:v>30.945854425654971</c:v>
                </c:pt>
                <c:pt idx="106">
                  <c:v>33.758252750810762</c:v>
                </c:pt>
                <c:pt idx="107">
                  <c:v>36.905275423500491</c:v>
                </c:pt>
                <c:pt idx="108">
                  <c:v>40.383359617944862</c:v>
                </c:pt>
                <c:pt idx="109">
                  <c:v>44.191231510770884</c:v>
                </c:pt>
                <c:pt idx="110">
                  <c:v>48.494707988156662</c:v>
                </c:pt>
                <c:pt idx="111">
                  <c:v>52.964599466756098</c:v>
                </c:pt>
                <c:pt idx="112">
                  <c:v>57.930622517757428</c:v>
                </c:pt>
                <c:pt idx="113">
                  <c:v>63.393572472505198</c:v>
                </c:pt>
                <c:pt idx="114">
                  <c:v>69.352369490881216</c:v>
                </c:pt>
                <c:pt idx="115">
                  <c:v>75.805991927743634</c:v>
                </c:pt>
                <c:pt idx="116">
                  <c:v>82.917127072760309</c:v>
                </c:pt>
                <c:pt idx="117">
                  <c:v>90.68463042472807</c:v>
                </c:pt>
                <c:pt idx="118">
                  <c:v>98.464645696628551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66208"/>
        <c:axId val="69168512"/>
      </c:scatterChart>
      <c:valAx>
        <c:axId val="691662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69168512"/>
        <c:crossesAt val="0"/>
        <c:crossBetween val="midCat"/>
        <c:majorUnit val="0.2"/>
        <c:minorUnit val="0.1"/>
      </c:valAx>
      <c:valAx>
        <c:axId val="69168512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69166208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1.0340552126038383E-3</c:v>
                </c:pt>
                <c:pt idx="3">
                  <c:v>1.7431627980550616E-3</c:v>
                </c:pt>
                <c:pt idx="4">
                  <c:v>1.9779161093187087E-3</c:v>
                </c:pt>
                <c:pt idx="5">
                  <c:v>2.4457926999445854E-3</c:v>
                </c:pt>
                <c:pt idx="6">
                  <c:v>2.856390962925896E-3</c:v>
                </c:pt>
                <c:pt idx="7">
                  <c:v>3.2803959448003154E-3</c:v>
                </c:pt>
                <c:pt idx="8">
                  <c:v>3.7940689364184699E-3</c:v>
                </c:pt>
                <c:pt idx="9">
                  <c:v>4.2677050935046573E-3</c:v>
                </c:pt>
                <c:pt idx="10">
                  <c:v>4.6014312326280744E-3</c:v>
                </c:pt>
                <c:pt idx="11">
                  <c:v>4.9264966194260892E-3</c:v>
                </c:pt>
                <c:pt idx="12">
                  <c:v>5.2172462675934422E-3</c:v>
                </c:pt>
                <c:pt idx="13">
                  <c:v>5.4005756394731926E-3</c:v>
                </c:pt>
                <c:pt idx="14">
                  <c:v>5.6372150918057038E-3</c:v>
                </c:pt>
                <c:pt idx="15">
                  <c:v>5.8730873003135934E-3</c:v>
                </c:pt>
                <c:pt idx="16">
                  <c:v>5.9685817033102726E-3</c:v>
                </c:pt>
                <c:pt idx="17">
                  <c:v>6.2043332623655124E-3</c:v>
                </c:pt>
                <c:pt idx="18">
                  <c:v>6.2989636129947256E-3</c:v>
                </c:pt>
                <c:pt idx="19">
                  <c:v>6.5333399850253252E-3</c:v>
                </c:pt>
                <c:pt idx="20">
                  <c:v>6.675717898378784E-3</c:v>
                </c:pt>
                <c:pt idx="21">
                  <c:v>6.7704790127860164E-3</c:v>
                </c:pt>
                <c:pt idx="22">
                  <c:v>6.9602851651627004E-3</c:v>
                </c:pt>
                <c:pt idx="23">
                  <c:v>7.0540948105331834E-3</c:v>
                </c:pt>
                <c:pt idx="24">
                  <c:v>7.1021010110062189E-3</c:v>
                </c:pt>
                <c:pt idx="25">
                  <c:v>7.3367613065990376E-3</c:v>
                </c:pt>
                <c:pt idx="26">
                  <c:v>7.4799317495905489E-3</c:v>
                </c:pt>
                <c:pt idx="27">
                  <c:v>7.6218032242236118E-3</c:v>
                </c:pt>
                <c:pt idx="28">
                  <c:v>7.7133754363315158E-3</c:v>
                </c:pt>
                <c:pt idx="29">
                  <c:v>7.9041764048536859E-3</c:v>
                </c:pt>
                <c:pt idx="30">
                  <c:v>8.0917631852631001E-3</c:v>
                </c:pt>
                <c:pt idx="31">
                  <c:v>8.3285937260999549E-3</c:v>
                </c:pt>
                <c:pt idx="32">
                  <c:v>8.5158012193079311E-3</c:v>
                </c:pt>
                <c:pt idx="33">
                  <c:v>8.7084169867825047E-3</c:v>
                </c:pt>
                <c:pt idx="34">
                  <c:v>8.7084169867825047E-3</c:v>
                </c:pt>
                <c:pt idx="35">
                  <c:v>8.8794516737211709E-3</c:v>
                </c:pt>
                <c:pt idx="36">
                  <c:v>9.4243638429274638E-3</c:v>
                </c:pt>
                <c:pt idx="37">
                  <c:v>1.0554480763813561E-2</c:v>
                </c:pt>
                <c:pt idx="38">
                  <c:v>1.1960741885804404E-2</c:v>
                </c:pt>
                <c:pt idx="39">
                  <c:v>1.2723534684811907E-2</c:v>
                </c:pt>
                <c:pt idx="40">
                  <c:v>1.8528790442633308E-2</c:v>
                </c:pt>
                <c:pt idx="41">
                  <c:v>3.2378213357261189E-2</c:v>
                </c:pt>
                <c:pt idx="42">
                  <c:v>5.8186706223586938E-2</c:v>
                </c:pt>
                <c:pt idx="43">
                  <c:v>9.11016917048727E-2</c:v>
                </c:pt>
                <c:pt idx="44">
                  <c:v>0.11841545626915627</c:v>
                </c:pt>
                <c:pt idx="45">
                  <c:v>0.15169382923239561</c:v>
                </c:pt>
                <c:pt idx="46">
                  <c:v>0.1834582784147735</c:v>
                </c:pt>
                <c:pt idx="47">
                  <c:v>0.20655698168482128</c:v>
                </c:pt>
                <c:pt idx="48">
                  <c:v>0.22699869213703128</c:v>
                </c:pt>
                <c:pt idx="49">
                  <c:v>0.24314499309425291</c:v>
                </c:pt>
                <c:pt idx="50">
                  <c:v>0.2599981177861343</c:v>
                </c:pt>
                <c:pt idx="51">
                  <c:v>0.27366172753955187</c:v>
                </c:pt>
                <c:pt idx="52">
                  <c:v>0.28686588105882843</c:v>
                </c:pt>
                <c:pt idx="53">
                  <c:v>0.29869099544040018</c:v>
                </c:pt>
                <c:pt idx="54">
                  <c:v>0.30918864796404821</c:v>
                </c:pt>
                <c:pt idx="55">
                  <c:v>0.31941851938877031</c:v>
                </c:pt>
                <c:pt idx="56">
                  <c:v>0.32895562310129201</c:v>
                </c:pt>
                <c:pt idx="57">
                  <c:v>0.33780731077125492</c:v>
                </c:pt>
                <c:pt idx="58">
                  <c:v>0.34575962106993952</c:v>
                </c:pt>
                <c:pt idx="59">
                  <c:v>0.35405676628803867</c:v>
                </c:pt>
                <c:pt idx="60">
                  <c:v>0.36182040685104722</c:v>
                </c:pt>
                <c:pt idx="61">
                  <c:v>0.36968653153833608</c:v>
                </c:pt>
                <c:pt idx="62">
                  <c:v>0.37769212988269313</c:v>
                </c:pt>
                <c:pt idx="63">
                  <c:v>0.38587617960429355</c:v>
                </c:pt>
                <c:pt idx="64">
                  <c:v>0.39396928131215181</c:v>
                </c:pt>
                <c:pt idx="65">
                  <c:v>0.40213333356758874</c:v>
                </c:pt>
                <c:pt idx="66">
                  <c:v>0.41067995006588393</c:v>
                </c:pt>
                <c:pt idx="67">
                  <c:v>0.41910038602045663</c:v>
                </c:pt>
                <c:pt idx="68">
                  <c:v>0.42791767342492693</c:v>
                </c:pt>
                <c:pt idx="69">
                  <c:v>0.43695675931537631</c:v>
                </c:pt>
                <c:pt idx="70">
                  <c:v>0.44669425382177619</c:v>
                </c:pt>
                <c:pt idx="71">
                  <c:v>0.45678934463640247</c:v>
                </c:pt>
                <c:pt idx="72">
                  <c:v>0.46789327872090131</c:v>
                </c:pt>
                <c:pt idx="73">
                  <c:v>0.47928249457702632</c:v>
                </c:pt>
                <c:pt idx="74">
                  <c:v>0.49265421067983178</c:v>
                </c:pt>
                <c:pt idx="75">
                  <c:v>0.50783526977895477</c:v>
                </c:pt>
                <c:pt idx="76">
                  <c:v>0.5258149106918899</c:v>
                </c:pt>
                <c:pt idx="77">
                  <c:v>0.54703335509572859</c:v>
                </c:pt>
                <c:pt idx="78">
                  <c:v>0.57099836478289667</c:v>
                </c:pt>
                <c:pt idx="79">
                  <c:v>0.5981300483720321</c:v>
                </c:pt>
                <c:pt idx="80">
                  <c:v>0.62512482445293638</c:v>
                </c:pt>
                <c:pt idx="81">
                  <c:v>0.6508707414330912</c:v>
                </c:pt>
                <c:pt idx="82">
                  <c:v>0.67684548491045493</c:v>
                </c:pt>
                <c:pt idx="83">
                  <c:v>0.7000850373858214</c:v>
                </c:pt>
                <c:pt idx="84">
                  <c:v>0.72142388271888458</c:v>
                </c:pt>
                <c:pt idx="85">
                  <c:v>0.74175101809328425</c:v>
                </c:pt>
                <c:pt idx="86">
                  <c:v>0.76011932652198766</c:v>
                </c:pt>
                <c:pt idx="87">
                  <c:v>0.77712064052960028</c:v>
                </c:pt>
                <c:pt idx="88">
                  <c:v>0.79298942751708112</c:v>
                </c:pt>
                <c:pt idx="89">
                  <c:v>0.8067226238290558</c:v>
                </c:pt>
                <c:pt idx="90">
                  <c:v>0.82029898452201</c:v>
                </c:pt>
                <c:pt idx="91">
                  <c:v>0.83295430584854702</c:v>
                </c:pt>
                <c:pt idx="92">
                  <c:v>0.84510749426748899</c:v>
                </c:pt>
                <c:pt idx="93">
                  <c:v>0.85613518367752883</c:v>
                </c:pt>
                <c:pt idx="94">
                  <c:v>0.86633393765779299</c:v>
                </c:pt>
                <c:pt idx="95">
                  <c:v>0.87637095490594252</c:v>
                </c:pt>
                <c:pt idx="96">
                  <c:v>0.88517982719170352</c:v>
                </c:pt>
                <c:pt idx="97">
                  <c:v>0.89386617165010485</c:v>
                </c:pt>
                <c:pt idx="98">
                  <c:v>0.90179478552934711</c:v>
                </c:pt>
                <c:pt idx="99">
                  <c:v>0.90923596984027766</c:v>
                </c:pt>
                <c:pt idx="100">
                  <c:v>0.91591997841504103</c:v>
                </c:pt>
                <c:pt idx="101">
                  <c:v>0.92240840483518871</c:v>
                </c:pt>
                <c:pt idx="102">
                  <c:v>0.92866703378289184</c:v>
                </c:pt>
                <c:pt idx="103">
                  <c:v>0.93393757983599968</c:v>
                </c:pt>
                <c:pt idx="104">
                  <c:v>0.93881224541444575</c:v>
                </c:pt>
                <c:pt idx="105">
                  <c:v>0.94332228667343554</c:v>
                </c:pt>
                <c:pt idx="106">
                  <c:v>0.94726555581628358</c:v>
                </c:pt>
                <c:pt idx="107">
                  <c:v>0.950638723785039</c:v>
                </c:pt>
                <c:pt idx="108">
                  <c:v>0.95301428405450628</c:v>
                </c:pt>
                <c:pt idx="109">
                  <c:v>0.956249850961291</c:v>
                </c:pt>
                <c:pt idx="110">
                  <c:v>0.95940163657631117</c:v>
                </c:pt>
                <c:pt idx="111">
                  <c:v>0.96256821800444659</c:v>
                </c:pt>
                <c:pt idx="112">
                  <c:v>0.96455187417402644</c:v>
                </c:pt>
                <c:pt idx="113">
                  <c:v>0.96531617039525541</c:v>
                </c:pt>
                <c:pt idx="114">
                  <c:v>0.96531617039525541</c:v>
                </c:pt>
                <c:pt idx="115">
                  <c:v>0.96713550056542541</c:v>
                </c:pt>
                <c:pt idx="116">
                  <c:v>0.96960297982387045</c:v>
                </c:pt>
                <c:pt idx="117">
                  <c:v>0.97231042867627671</c:v>
                </c:pt>
                <c:pt idx="118">
                  <c:v>0.97231042867627671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5.4491216920629377E-4</c:v>
                </c:pt>
                <c:pt idx="37">
                  <c:v>1.6750290900923914E-3</c:v>
                </c:pt>
                <c:pt idx="38">
                  <c:v>3.0812902120832342E-3</c:v>
                </c:pt>
                <c:pt idx="39">
                  <c:v>3.8440830110907367E-3</c:v>
                </c:pt>
                <c:pt idx="40">
                  <c:v>9.6493387689121392E-3</c:v>
                </c:pt>
                <c:pt idx="41">
                  <c:v>2.349876168354002E-2</c:v>
                </c:pt>
                <c:pt idx="42">
                  <c:v>4.9307254549865773E-2</c:v>
                </c:pt>
                <c:pt idx="43">
                  <c:v>8.2222240031151528E-2</c:v>
                </c:pt>
                <c:pt idx="44">
                  <c:v>0.1095360045954351</c:v>
                </c:pt>
                <c:pt idx="45">
                  <c:v>0.1428143775586744</c:v>
                </c:pt>
                <c:pt idx="46">
                  <c:v>0.1745788267410523</c:v>
                </c:pt>
                <c:pt idx="47">
                  <c:v>0.19767753001110011</c:v>
                </c:pt>
                <c:pt idx="48">
                  <c:v>0.2181192404633101</c:v>
                </c:pt>
                <c:pt idx="49">
                  <c:v>0.23426554142053174</c:v>
                </c:pt>
                <c:pt idx="50">
                  <c:v>0.25111866611241312</c:v>
                </c:pt>
                <c:pt idx="51">
                  <c:v>0.26478227586583064</c:v>
                </c:pt>
                <c:pt idx="52">
                  <c:v>0.27798642938510726</c:v>
                </c:pt>
                <c:pt idx="53">
                  <c:v>0.289811543766679</c:v>
                </c:pt>
                <c:pt idx="54">
                  <c:v>0.30030919629032704</c:v>
                </c:pt>
                <c:pt idx="55">
                  <c:v>0.31053906771504913</c:v>
                </c:pt>
                <c:pt idx="56">
                  <c:v>0.32007617142757083</c:v>
                </c:pt>
                <c:pt idx="57">
                  <c:v>0.32892785909753375</c:v>
                </c:pt>
                <c:pt idx="58">
                  <c:v>0.33688016939621834</c:v>
                </c:pt>
                <c:pt idx="59">
                  <c:v>0.3451773146143175</c:v>
                </c:pt>
                <c:pt idx="60">
                  <c:v>0.35294095517732604</c:v>
                </c:pt>
                <c:pt idx="61">
                  <c:v>0.36080707986461491</c:v>
                </c:pt>
                <c:pt idx="62">
                  <c:v>0.36881267820897196</c:v>
                </c:pt>
                <c:pt idx="63">
                  <c:v>0.37699672793057232</c:v>
                </c:pt>
                <c:pt idx="64">
                  <c:v>0.38508982963843058</c:v>
                </c:pt>
                <c:pt idx="65">
                  <c:v>0.39325388189386756</c:v>
                </c:pt>
                <c:pt idx="66">
                  <c:v>0.40180049839216275</c:v>
                </c:pt>
                <c:pt idx="67">
                  <c:v>0.41022093434673546</c:v>
                </c:pt>
                <c:pt idx="68">
                  <c:v>0.41903822175120575</c:v>
                </c:pt>
                <c:pt idx="69">
                  <c:v>0.42807730764165514</c:v>
                </c:pt>
                <c:pt idx="70">
                  <c:v>0.43781480214805496</c:v>
                </c:pt>
                <c:pt idx="71">
                  <c:v>0.4479098929626813</c:v>
                </c:pt>
                <c:pt idx="72">
                  <c:v>0.45901382704718013</c:v>
                </c:pt>
                <c:pt idx="73">
                  <c:v>0.47040304290330515</c:v>
                </c:pt>
                <c:pt idx="74">
                  <c:v>0.48377475900611061</c:v>
                </c:pt>
                <c:pt idx="75">
                  <c:v>0.49895581810523354</c:v>
                </c:pt>
                <c:pt idx="76">
                  <c:v>0.51693545901816873</c:v>
                </c:pt>
                <c:pt idx="77">
                  <c:v>0.53815390342200742</c:v>
                </c:pt>
                <c:pt idx="78">
                  <c:v>0.5621189131091755</c:v>
                </c:pt>
                <c:pt idx="79">
                  <c:v>0.58925059669831092</c:v>
                </c:pt>
                <c:pt idx="80">
                  <c:v>0.61624537277921521</c:v>
                </c:pt>
                <c:pt idx="81">
                  <c:v>0.64199128975937003</c:v>
                </c:pt>
                <c:pt idx="82">
                  <c:v>0.66796603323673365</c:v>
                </c:pt>
                <c:pt idx="83">
                  <c:v>0.69120558571210022</c:v>
                </c:pt>
                <c:pt idx="84">
                  <c:v>0.71254443104516341</c:v>
                </c:pt>
                <c:pt idx="85">
                  <c:v>0.73287156641956308</c:v>
                </c:pt>
                <c:pt idx="86">
                  <c:v>0.75123987484826649</c:v>
                </c:pt>
                <c:pt idx="87">
                  <c:v>0.76824118885587911</c:v>
                </c:pt>
                <c:pt idx="88">
                  <c:v>0.78410997584335995</c:v>
                </c:pt>
                <c:pt idx="89">
                  <c:v>0.79784317215533462</c:v>
                </c:pt>
                <c:pt idx="90">
                  <c:v>0.81141953284828883</c:v>
                </c:pt>
                <c:pt idx="91">
                  <c:v>0.82407485417482584</c:v>
                </c:pt>
                <c:pt idx="92">
                  <c:v>0.83622804259376782</c:v>
                </c:pt>
                <c:pt idx="93">
                  <c:v>0.84725573200380766</c:v>
                </c:pt>
                <c:pt idx="94">
                  <c:v>0.85745448598407181</c:v>
                </c:pt>
                <c:pt idx="95">
                  <c:v>0.86749150323222135</c:v>
                </c:pt>
                <c:pt idx="96">
                  <c:v>0.87630037551798234</c:v>
                </c:pt>
                <c:pt idx="97">
                  <c:v>0.88498671997638367</c:v>
                </c:pt>
                <c:pt idx="98">
                  <c:v>0.89291533385562594</c:v>
                </c:pt>
                <c:pt idx="99">
                  <c:v>0.90035651816655649</c:v>
                </c:pt>
                <c:pt idx="100">
                  <c:v>0.90704052674131985</c:v>
                </c:pt>
                <c:pt idx="101">
                  <c:v>0.91352895316146754</c:v>
                </c:pt>
                <c:pt idx="102">
                  <c:v>0.91978758210917066</c:v>
                </c:pt>
                <c:pt idx="103">
                  <c:v>0.9250581281622785</c:v>
                </c:pt>
                <c:pt idx="104">
                  <c:v>0.92993279374072457</c:v>
                </c:pt>
                <c:pt idx="105">
                  <c:v>0.93444283499971437</c:v>
                </c:pt>
                <c:pt idx="106">
                  <c:v>0.9383861041425624</c:v>
                </c:pt>
                <c:pt idx="107">
                  <c:v>0.94175927211131782</c:v>
                </c:pt>
                <c:pt idx="108">
                  <c:v>0.94413483238078511</c:v>
                </c:pt>
                <c:pt idx="109">
                  <c:v>0.94737039928756983</c:v>
                </c:pt>
                <c:pt idx="110">
                  <c:v>0.95052218490258999</c:v>
                </c:pt>
                <c:pt idx="111">
                  <c:v>0.95368876633072541</c:v>
                </c:pt>
                <c:pt idx="112">
                  <c:v>0.95567242250030526</c:v>
                </c:pt>
                <c:pt idx="113">
                  <c:v>0.95643671872153424</c:v>
                </c:pt>
                <c:pt idx="114">
                  <c:v>0.95643671872153424</c:v>
                </c:pt>
                <c:pt idx="115">
                  <c:v>0.95825604889170435</c:v>
                </c:pt>
                <c:pt idx="116">
                  <c:v>0.96072352815014939</c:v>
                </c:pt>
                <c:pt idx="117">
                  <c:v>0.96343097700255564</c:v>
                </c:pt>
                <c:pt idx="118">
                  <c:v>0.96343097700255564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7184"/>
        <c:axId val="69285760"/>
      </c:scatterChart>
      <c:valAx>
        <c:axId val="69197184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69285760"/>
        <c:crossesAt val="1.0000000000000041E-3"/>
        <c:crossBetween val="midCat"/>
        <c:majorUnit val="0.2"/>
        <c:minorUnit val="0.1"/>
      </c:valAx>
      <c:valAx>
        <c:axId val="69285760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69197184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1.6374363308213017E-2</c:v>
                </c:pt>
                <c:pt idx="37">
                  <c:v>3.3959500427934754E-2</c:v>
                </c:pt>
                <c:pt idx="38">
                  <c:v>4.2257508308602046E-2</c:v>
                </c:pt>
                <c:pt idx="39">
                  <c:v>2.2921577321406775E-2</c:v>
                </c:pt>
                <c:pt idx="40">
                  <c:v>0.17444530008225259</c:v>
                </c:pt>
                <c:pt idx="41">
                  <c:v>0.41616887129447511</c:v>
                </c:pt>
                <c:pt idx="42">
                  <c:v>0.7755334942256612</c:v>
                </c:pt>
                <c:pt idx="43">
                  <c:v>0.98908037113608394</c:v>
                </c:pt>
                <c:pt idx="44">
                  <c:v>0.82076622539375654</c:v>
                </c:pt>
                <c:pt idx="45">
                  <c:v>1</c:v>
                </c:pt>
                <c:pt idx="46">
                  <c:v>0.95450727766847976</c:v>
                </c:pt>
                <c:pt idx="47">
                  <c:v>0.69410554703391347</c:v>
                </c:pt>
                <c:pt idx="48">
                  <c:v>0.61426411906588008</c:v>
                </c:pt>
                <c:pt idx="49">
                  <c:v>0.48518901374948592</c:v>
                </c:pt>
                <c:pt idx="50">
                  <c:v>0.5064287460957918</c:v>
                </c:pt>
                <c:pt idx="51">
                  <c:v>0.41058527015461105</c:v>
                </c:pt>
                <c:pt idx="52">
                  <c:v>0.3967788189002654</c:v>
                </c:pt>
                <c:pt idx="53">
                  <c:v>0.35533931886135972</c:v>
                </c:pt>
                <c:pt idx="54">
                  <c:v>0.31544969266508871</c:v>
                </c:pt>
                <c:pt idx="55">
                  <c:v>0.30740299220825607</c:v>
                </c:pt>
                <c:pt idx="56">
                  <c:v>0.2865856369557726</c:v>
                </c:pt>
                <c:pt idx="57">
                  <c:v>0.26598919603854621</c:v>
                </c:pt>
                <c:pt idx="58">
                  <c:v>0.238963314326366</c:v>
                </c:pt>
                <c:pt idx="59">
                  <c:v>0.24932544710838273</c:v>
                </c:pt>
                <c:pt idx="60">
                  <c:v>0.23329387442062113</c:v>
                </c:pt>
                <c:pt idx="61">
                  <c:v>0.23637347583002688</c:v>
                </c:pt>
                <c:pt idx="62">
                  <c:v>0.24056459590738904</c:v>
                </c:pt>
                <c:pt idx="63">
                  <c:v>0.24592697878110831</c:v>
                </c:pt>
                <c:pt idx="64">
                  <c:v>0.24319403225627179</c:v>
                </c:pt>
                <c:pt idx="65">
                  <c:v>0.24532606400124604</c:v>
                </c:pt>
                <c:pt idx="66">
                  <c:v>0.25682194582457929</c:v>
                </c:pt>
                <c:pt idx="67">
                  <c:v>0.25303027776851561</c:v>
                </c:pt>
                <c:pt idx="68">
                  <c:v>0.26495548367734939</c:v>
                </c:pt>
                <c:pt idx="69">
                  <c:v>0.27162042749008009</c:v>
                </c:pt>
                <c:pt idx="70">
                  <c:v>0.29260728933942387</c:v>
                </c:pt>
                <c:pt idx="71">
                  <c:v>0.30335289606188987</c:v>
                </c:pt>
                <c:pt idx="72">
                  <c:v>0.33366817833205692</c:v>
                </c:pt>
                <c:pt idx="73">
                  <c:v>0.34224076605866577</c:v>
                </c:pt>
                <c:pt idx="74">
                  <c:v>0.40181399846610366</c:v>
                </c:pt>
                <c:pt idx="75">
                  <c:v>0.45618393410917552</c:v>
                </c:pt>
                <c:pt idx="76">
                  <c:v>0.5402800471283935</c:v>
                </c:pt>
                <c:pt idx="77">
                  <c:v>0.63760462169462051</c:v>
                </c:pt>
                <c:pt idx="78">
                  <c:v>0.72013766158702652</c:v>
                </c:pt>
                <c:pt idx="79">
                  <c:v>0.81529477475074352</c:v>
                </c:pt>
                <c:pt idx="80">
                  <c:v>0.81118076628096714</c:v>
                </c:pt>
                <c:pt idx="81">
                  <c:v>0.77365311725410524</c:v>
                </c:pt>
                <c:pt idx="82">
                  <c:v>0.78052924961374792</c:v>
                </c:pt>
                <c:pt idx="83">
                  <c:v>0.69833800171174121</c:v>
                </c:pt>
                <c:pt idx="84">
                  <c:v>0.64122261495881938</c:v>
                </c:pt>
                <c:pt idx="85">
                  <c:v>0.61082118999188706</c:v>
                </c:pt>
                <c:pt idx="86">
                  <c:v>0.55195932953193994</c:v>
                </c:pt>
                <c:pt idx="87">
                  <c:v>0.51088176775928884</c:v>
                </c:pt>
                <c:pt idx="88">
                  <c:v>0.47684984494314592</c:v>
                </c:pt>
                <c:pt idx="89">
                  <c:v>0.41267631464870408</c:v>
                </c:pt>
                <c:pt idx="90">
                  <c:v>0.40796347549657019</c:v>
                </c:pt>
                <c:pt idx="91">
                  <c:v>0.3802866606644687</c:v>
                </c:pt>
                <c:pt idx="92">
                  <c:v>0.36519779474696368</c:v>
                </c:pt>
                <c:pt idx="93">
                  <c:v>0.33137706047773108</c:v>
                </c:pt>
                <c:pt idx="94">
                  <c:v>0.30646792712883303</c:v>
                </c:pt>
                <c:pt idx="95">
                  <c:v>0.30160781175320228</c:v>
                </c:pt>
                <c:pt idx="96">
                  <c:v>0.26470261318038729</c:v>
                </c:pt>
                <c:pt idx="97">
                  <c:v>0.26102070759278501</c:v>
                </c:pt>
                <c:pt idx="98">
                  <c:v>0.2382512476797031</c:v>
                </c:pt>
                <c:pt idx="99">
                  <c:v>0.22360421043271539</c:v>
                </c:pt>
                <c:pt idx="100">
                  <c:v>0.20085142329965483</c:v>
                </c:pt>
                <c:pt idx="101">
                  <c:v>0.1949742683428386</c:v>
                </c:pt>
                <c:pt idx="102">
                  <c:v>0.18806895861815937</c:v>
                </c:pt>
                <c:pt idx="103">
                  <c:v>0.15837751620038351</c:v>
                </c:pt>
                <c:pt idx="104">
                  <c:v>0.14648148765658794</c:v>
                </c:pt>
                <c:pt idx="105">
                  <c:v>0.13552469238720821</c:v>
                </c:pt>
                <c:pt idx="106">
                  <c:v>0.11849344759745133</c:v>
                </c:pt>
                <c:pt idx="107">
                  <c:v>0.1013621661275797</c:v>
                </c:pt>
                <c:pt idx="108">
                  <c:v>7.1384507652805754E-2</c:v>
                </c:pt>
                <c:pt idx="109">
                  <c:v>9.7227316682785822E-2</c:v>
                </c:pt>
                <c:pt idx="110">
                  <c:v>9.470972689986254E-2</c:v>
                </c:pt>
                <c:pt idx="111">
                  <c:v>9.515433436704844E-2</c:v>
                </c:pt>
                <c:pt idx="112">
                  <c:v>5.9607967365804829E-2</c:v>
                </c:pt>
                <c:pt idx="113">
                  <c:v>2.2966754476646169E-2</c:v>
                </c:pt>
                <c:pt idx="114">
                  <c:v>0</c:v>
                </c:pt>
                <c:pt idx="115">
                  <c:v>5.4670045683417781E-2</c:v>
                </c:pt>
                <c:pt idx="116">
                  <c:v>7.4146631542675451E-2</c:v>
                </c:pt>
                <c:pt idx="117">
                  <c:v>8.1357608901042724E-2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3.2618302630446805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18912"/>
        <c:axId val="69325568"/>
      </c:scatterChart>
      <c:valAx>
        <c:axId val="6931891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69325568"/>
        <c:crosses val="autoZero"/>
        <c:crossBetween val="midCat"/>
      </c:valAx>
      <c:valAx>
        <c:axId val="693255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69318912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5.4491216920629377E-4</c:v>
                </c:pt>
                <c:pt idx="37">
                  <c:v>1.6750290900923914E-3</c:v>
                </c:pt>
                <c:pt idx="38">
                  <c:v>3.0812902120832342E-3</c:v>
                </c:pt>
                <c:pt idx="39">
                  <c:v>3.8440830110907367E-3</c:v>
                </c:pt>
                <c:pt idx="40">
                  <c:v>9.6493387689121392E-3</c:v>
                </c:pt>
                <c:pt idx="41">
                  <c:v>2.349876168354002E-2</c:v>
                </c:pt>
                <c:pt idx="42">
                  <c:v>4.9307254549865773E-2</c:v>
                </c:pt>
                <c:pt idx="43">
                  <c:v>8.2222240031151528E-2</c:v>
                </c:pt>
                <c:pt idx="44">
                  <c:v>0.1095360045954351</c:v>
                </c:pt>
                <c:pt idx="45">
                  <c:v>0.1428143775586744</c:v>
                </c:pt>
                <c:pt idx="46">
                  <c:v>0.1745788267410523</c:v>
                </c:pt>
                <c:pt idx="47">
                  <c:v>0.19767753001110011</c:v>
                </c:pt>
                <c:pt idx="48">
                  <c:v>0.2181192404633101</c:v>
                </c:pt>
                <c:pt idx="49">
                  <c:v>0.23426554142053174</c:v>
                </c:pt>
                <c:pt idx="50">
                  <c:v>0.25111866611241312</c:v>
                </c:pt>
                <c:pt idx="51">
                  <c:v>0.26478227586583064</c:v>
                </c:pt>
                <c:pt idx="52">
                  <c:v>0.27798642938510726</c:v>
                </c:pt>
                <c:pt idx="53">
                  <c:v>0.289811543766679</c:v>
                </c:pt>
                <c:pt idx="54">
                  <c:v>0.30030919629032704</c:v>
                </c:pt>
                <c:pt idx="55">
                  <c:v>0.31053906771504913</c:v>
                </c:pt>
                <c:pt idx="56">
                  <c:v>0.32007617142757083</c:v>
                </c:pt>
                <c:pt idx="57">
                  <c:v>0.32892785909753375</c:v>
                </c:pt>
                <c:pt idx="58">
                  <c:v>0.33688016939621834</c:v>
                </c:pt>
                <c:pt idx="59">
                  <c:v>0.3451773146143175</c:v>
                </c:pt>
                <c:pt idx="60">
                  <c:v>0.35294095517732604</c:v>
                </c:pt>
                <c:pt idx="61">
                  <c:v>0.36080707986461491</c:v>
                </c:pt>
                <c:pt idx="62">
                  <c:v>0.36881267820897196</c:v>
                </c:pt>
                <c:pt idx="63">
                  <c:v>0.37699672793057232</c:v>
                </c:pt>
                <c:pt idx="64">
                  <c:v>0.38508982963843058</c:v>
                </c:pt>
                <c:pt idx="65">
                  <c:v>0.39325388189386756</c:v>
                </c:pt>
                <c:pt idx="66">
                  <c:v>0.40180049839216275</c:v>
                </c:pt>
                <c:pt idx="67">
                  <c:v>0.41022093434673546</c:v>
                </c:pt>
                <c:pt idx="68">
                  <c:v>0.41903822175120575</c:v>
                </c:pt>
                <c:pt idx="69">
                  <c:v>0.42807730764165514</c:v>
                </c:pt>
                <c:pt idx="70">
                  <c:v>0.43781480214805496</c:v>
                </c:pt>
                <c:pt idx="71">
                  <c:v>0.4479098929626813</c:v>
                </c:pt>
                <c:pt idx="72">
                  <c:v>0.45901382704718013</c:v>
                </c:pt>
                <c:pt idx="73">
                  <c:v>0.47040304290330515</c:v>
                </c:pt>
                <c:pt idx="74">
                  <c:v>0.48377475900611061</c:v>
                </c:pt>
                <c:pt idx="75">
                  <c:v>0.49895581810523354</c:v>
                </c:pt>
                <c:pt idx="76">
                  <c:v>0.51693545901816873</c:v>
                </c:pt>
                <c:pt idx="77">
                  <c:v>0.53815390342200742</c:v>
                </c:pt>
                <c:pt idx="78">
                  <c:v>0.5621189131091755</c:v>
                </c:pt>
                <c:pt idx="79">
                  <c:v>0.58925059669831092</c:v>
                </c:pt>
                <c:pt idx="80">
                  <c:v>0.61624537277921521</c:v>
                </c:pt>
                <c:pt idx="81">
                  <c:v>0.64199128975937003</c:v>
                </c:pt>
                <c:pt idx="82">
                  <c:v>0.66796603323673365</c:v>
                </c:pt>
                <c:pt idx="83">
                  <c:v>0.69120558571210022</c:v>
                </c:pt>
                <c:pt idx="84">
                  <c:v>0.71254443104516341</c:v>
                </c:pt>
                <c:pt idx="85">
                  <c:v>0.73287156641956308</c:v>
                </c:pt>
                <c:pt idx="86">
                  <c:v>0.75123987484826649</c:v>
                </c:pt>
                <c:pt idx="87">
                  <c:v>0.76824118885587911</c:v>
                </c:pt>
                <c:pt idx="88">
                  <c:v>0.78410997584335995</c:v>
                </c:pt>
                <c:pt idx="89">
                  <c:v>0.79784317215533462</c:v>
                </c:pt>
                <c:pt idx="90">
                  <c:v>0.81141953284828883</c:v>
                </c:pt>
                <c:pt idx="91">
                  <c:v>0.82407485417482584</c:v>
                </c:pt>
                <c:pt idx="92">
                  <c:v>0.83622804259376782</c:v>
                </c:pt>
                <c:pt idx="93">
                  <c:v>0.84725573200380766</c:v>
                </c:pt>
                <c:pt idx="94">
                  <c:v>0.85745448598407181</c:v>
                </c:pt>
                <c:pt idx="95">
                  <c:v>0.86749150323222135</c:v>
                </c:pt>
                <c:pt idx="96">
                  <c:v>0.87630037551798234</c:v>
                </c:pt>
                <c:pt idx="97">
                  <c:v>0.88498671997638367</c:v>
                </c:pt>
                <c:pt idx="98">
                  <c:v>0.89291533385562594</c:v>
                </c:pt>
                <c:pt idx="99">
                  <c:v>0.90035651816655649</c:v>
                </c:pt>
                <c:pt idx="100">
                  <c:v>0.90704052674131985</c:v>
                </c:pt>
                <c:pt idx="101">
                  <c:v>0.91352895316146754</c:v>
                </c:pt>
                <c:pt idx="102">
                  <c:v>0.91978758210917066</c:v>
                </c:pt>
                <c:pt idx="103">
                  <c:v>0.9250581281622785</c:v>
                </c:pt>
                <c:pt idx="104">
                  <c:v>0.92993279374072457</c:v>
                </c:pt>
                <c:pt idx="105">
                  <c:v>0.93444283499971437</c:v>
                </c:pt>
                <c:pt idx="106">
                  <c:v>0.9383861041425624</c:v>
                </c:pt>
                <c:pt idx="107">
                  <c:v>0.94175927211131782</c:v>
                </c:pt>
                <c:pt idx="108">
                  <c:v>0.94413483238078511</c:v>
                </c:pt>
                <c:pt idx="109">
                  <c:v>0.94737039928756983</c:v>
                </c:pt>
                <c:pt idx="110">
                  <c:v>0.95052218490258999</c:v>
                </c:pt>
                <c:pt idx="111">
                  <c:v>0.95368876633072541</c:v>
                </c:pt>
                <c:pt idx="112">
                  <c:v>0.95567242250030526</c:v>
                </c:pt>
                <c:pt idx="113">
                  <c:v>0.95643671872153424</c:v>
                </c:pt>
                <c:pt idx="114">
                  <c:v>0.95643671872153424</c:v>
                </c:pt>
                <c:pt idx="115">
                  <c:v>0.95825604889170435</c:v>
                </c:pt>
                <c:pt idx="116">
                  <c:v>0.96072352815014939</c:v>
                </c:pt>
                <c:pt idx="117">
                  <c:v>0.96343097700255564</c:v>
                </c:pt>
                <c:pt idx="118">
                  <c:v>0.96343097700255564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8928"/>
        <c:axId val="69395584"/>
      </c:scatterChart>
      <c:valAx>
        <c:axId val="6938892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69395584"/>
        <c:crosses val="autoZero"/>
        <c:crossBetween val="midCat"/>
      </c:valAx>
      <c:valAx>
        <c:axId val="693955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69388928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1.3465492186835879E-2</c:v>
                </c:pt>
                <c:pt idx="37">
                  <c:v>2.644741081020633E-2</c:v>
                </c:pt>
                <c:pt idx="38">
                  <c:v>3.5807851937657759E-2</c:v>
                </c:pt>
                <c:pt idx="39">
                  <c:v>1.8991140716600869E-2</c:v>
                </c:pt>
                <c:pt idx="40">
                  <c:v>0.14653181130278767</c:v>
                </c:pt>
                <c:pt idx="41">
                  <c:v>0.33771263720869177</c:v>
                </c:pt>
                <c:pt idx="42">
                  <c:v>0.7135980742750736</c:v>
                </c:pt>
                <c:pt idx="43">
                  <c:v>0.78407983823138372</c:v>
                </c:pt>
                <c:pt idx="44">
                  <c:v>0.72999072228507256</c:v>
                </c:pt>
                <c:pt idx="45">
                  <c:v>0.83878427576807379</c:v>
                </c:pt>
                <c:pt idx="46">
                  <c:v>0.82352864728899389</c:v>
                </c:pt>
                <c:pt idx="47">
                  <c:v>0.56415573547258036</c:v>
                </c:pt>
                <c:pt idx="48">
                  <c:v>0.50832795243257223</c:v>
                </c:pt>
                <c:pt idx="49">
                  <c:v>0.44077881629415921</c:v>
                </c:pt>
                <c:pt idx="50">
                  <c:v>0.40534747464932197</c:v>
                </c:pt>
                <c:pt idx="51">
                  <c:v>0.35616141117797789</c:v>
                </c:pt>
                <c:pt idx="52">
                  <c:v>0.32581741999691838</c:v>
                </c:pt>
                <c:pt idx="53">
                  <c:v>0.30669626649349951</c:v>
                </c:pt>
                <c:pt idx="54">
                  <c:v>0.2690263283280796</c:v>
                </c:pt>
                <c:pt idx="55">
                  <c:v>0.2607007251280965</c:v>
                </c:pt>
                <c:pt idx="56">
                  <c:v>0.24082060385902401</c:v>
                </c:pt>
                <c:pt idx="57">
                  <c:v>0.21870906517208108</c:v>
                </c:pt>
                <c:pt idx="58">
                  <c:v>0.20862649296955207</c:v>
                </c:pt>
                <c:pt idx="59">
                  <c:v>0.21052321316970155</c:v>
                </c:pt>
                <c:pt idx="60">
                  <c:v>0.19886564833717243</c:v>
                </c:pt>
                <c:pt idx="61">
                  <c:v>0.20010335705284971</c:v>
                </c:pt>
                <c:pt idx="62">
                  <c:v>0.20084240200390263</c:v>
                </c:pt>
                <c:pt idx="63">
                  <c:v>0.2097968201956239</c:v>
                </c:pt>
                <c:pt idx="64">
                  <c:v>0.20596681233853367</c:v>
                </c:pt>
                <c:pt idx="65">
                  <c:v>0.21111802392707665</c:v>
                </c:pt>
                <c:pt idx="66">
                  <c:v>0.21585456358832783</c:v>
                </c:pt>
                <c:pt idx="67">
                  <c:v>0.22017471943751432</c:v>
                </c:pt>
                <c:pt idx="68">
                  <c:v>0.22333193148654187</c:v>
                </c:pt>
                <c:pt idx="69">
                  <c:v>0.23291777085458085</c:v>
                </c:pt>
                <c:pt idx="70">
                  <c:v>0.24682393361659252</c:v>
                </c:pt>
                <c:pt idx="71">
                  <c:v>0.25832055543371013</c:v>
                </c:pt>
                <c:pt idx="72">
                  <c:v>0.28574564822061876</c:v>
                </c:pt>
                <c:pt idx="73">
                  <c:v>0.30601788533551327</c:v>
                </c:pt>
                <c:pt idx="74">
                  <c:v>0.33874252601743071</c:v>
                </c:pt>
                <c:pt idx="75">
                  <c:v>0.38109596262168144</c:v>
                </c:pt>
                <c:pt idx="76">
                  <c:v>0.45515238673401121</c:v>
                </c:pt>
                <c:pt idx="77">
                  <c:v>0.54263144097795357</c:v>
                </c:pt>
                <c:pt idx="78">
                  <c:v>0.62165994961988336</c:v>
                </c:pt>
                <c:pt idx="79">
                  <c:v>0.67419497704166353</c:v>
                </c:pt>
                <c:pt idx="80">
                  <c:v>0.69209409599657923</c:v>
                </c:pt>
                <c:pt idx="81">
                  <c:v>0.68087568622444072</c:v>
                </c:pt>
                <c:pt idx="82">
                  <c:v>0.64368353565925929</c:v>
                </c:pt>
                <c:pt idx="83">
                  <c:v>0.60201628052405087</c:v>
                </c:pt>
                <c:pt idx="84">
                  <c:v>0.56047626414118745</c:v>
                </c:pt>
                <c:pt idx="85">
                  <c:v>0.50701110982503983</c:v>
                </c:pt>
                <c:pt idx="86">
                  <c:v>0.4744052029817018</c:v>
                </c:pt>
                <c:pt idx="87">
                  <c:v>0.43377947248437904</c:v>
                </c:pt>
                <c:pt idx="88">
                  <c:v>0.4044774295679287</c:v>
                </c:pt>
                <c:pt idx="89">
                  <c:v>0.35641053510812742</c:v>
                </c:pt>
                <c:pt idx="90">
                  <c:v>0.35296819195155388</c:v>
                </c:pt>
                <c:pt idx="91">
                  <c:v>0.32258322786553101</c:v>
                </c:pt>
                <c:pt idx="92">
                  <c:v>0.30980044905832094</c:v>
                </c:pt>
                <c:pt idx="93">
                  <c:v>0.28154587100821837</c:v>
                </c:pt>
                <c:pt idx="94">
                  <c:v>0.26363058198008843</c:v>
                </c:pt>
                <c:pt idx="95">
                  <c:v>0.25504884522502136</c:v>
                </c:pt>
                <c:pt idx="96">
                  <c:v>0.22735377075750138</c:v>
                </c:pt>
                <c:pt idx="97">
                  <c:v>0.22267429135729117</c:v>
                </c:pt>
                <c:pt idx="98">
                  <c:v>0.20218716332214115</c:v>
                </c:pt>
                <c:pt idx="99">
                  <c:v>0.18962857857066179</c:v>
                </c:pt>
                <c:pt idx="100">
                  <c:v>0.17500773963577082</c:v>
                </c:pt>
                <c:pt idx="101">
                  <c:v>0.16911070505880629</c:v>
                </c:pt>
                <c:pt idx="102">
                  <c:v>0.15128302748487385</c:v>
                </c:pt>
                <c:pt idx="103">
                  <c:v>0.13938494654350306</c:v>
                </c:pt>
                <c:pt idx="104">
                  <c:v>0.12217324372983547</c:v>
                </c:pt>
                <c:pt idx="105">
                  <c:v>0.11604908143650415</c:v>
                </c:pt>
                <c:pt idx="106">
                  <c:v>0.10438147035798265</c:v>
                </c:pt>
                <c:pt idx="107">
                  <c:v>8.7142844839834199E-2</c:v>
                </c:pt>
                <c:pt idx="108">
                  <c:v>6.0734277639801944E-2</c:v>
                </c:pt>
                <c:pt idx="109">
                  <c:v>8.2679899150698372E-2</c:v>
                </c:pt>
                <c:pt idx="110">
                  <c:v>7.8095211818432098E-2</c:v>
                </c:pt>
                <c:pt idx="111">
                  <c:v>8.2697056643501299E-2</c:v>
                </c:pt>
                <c:pt idx="112">
                  <c:v>5.0964249841855762E-2</c:v>
                </c:pt>
                <c:pt idx="113">
                  <c:v>1.9528722478613942E-2</c:v>
                </c:pt>
                <c:pt idx="114">
                  <c:v>0</c:v>
                </c:pt>
                <c:pt idx="115">
                  <c:v>4.7081395570640457E-2</c:v>
                </c:pt>
                <c:pt idx="116">
                  <c:v>6.3365027955484363E-2</c:v>
                </c:pt>
                <c:pt idx="117">
                  <c:v>6.9619124508396496E-2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9392"/>
        <c:axId val="69421696"/>
      </c:scatterChart>
      <c:valAx>
        <c:axId val="6941939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69421696"/>
        <c:crosses val="autoZero"/>
        <c:crossBetween val="midCat"/>
      </c:valAx>
      <c:valAx>
        <c:axId val="69421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69419392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1.6374363308213017E-2</c:v>
                </c:pt>
                <c:pt idx="37">
                  <c:v>3.3959500427934754E-2</c:v>
                </c:pt>
                <c:pt idx="38">
                  <c:v>4.2257508308602046E-2</c:v>
                </c:pt>
                <c:pt idx="39">
                  <c:v>2.2921577321406775E-2</c:v>
                </c:pt>
                <c:pt idx="40">
                  <c:v>0.17444530008225259</c:v>
                </c:pt>
                <c:pt idx="41">
                  <c:v>0.41616887129447511</c:v>
                </c:pt>
                <c:pt idx="42">
                  <c:v>0.7755334942256612</c:v>
                </c:pt>
                <c:pt idx="43">
                  <c:v>0.98908037113608394</c:v>
                </c:pt>
                <c:pt idx="44">
                  <c:v>0.82076622539375654</c:v>
                </c:pt>
                <c:pt idx="45">
                  <c:v>1</c:v>
                </c:pt>
                <c:pt idx="46">
                  <c:v>0.95450727766847976</c:v>
                </c:pt>
                <c:pt idx="47">
                  <c:v>0.69410554703391347</c:v>
                </c:pt>
                <c:pt idx="48">
                  <c:v>0.61426411906588008</c:v>
                </c:pt>
                <c:pt idx="49">
                  <c:v>0.48518901374948592</c:v>
                </c:pt>
                <c:pt idx="50">
                  <c:v>0.5064287460957918</c:v>
                </c:pt>
                <c:pt idx="51">
                  <c:v>0.41058527015461105</c:v>
                </c:pt>
                <c:pt idx="52">
                  <c:v>0.3967788189002654</c:v>
                </c:pt>
                <c:pt idx="53">
                  <c:v>0.35533931886135972</c:v>
                </c:pt>
                <c:pt idx="54">
                  <c:v>0.31544969266508871</c:v>
                </c:pt>
                <c:pt idx="55">
                  <c:v>0.30740299220825607</c:v>
                </c:pt>
                <c:pt idx="56">
                  <c:v>0.2865856369557726</c:v>
                </c:pt>
                <c:pt idx="57">
                  <c:v>0.26598919603854621</c:v>
                </c:pt>
                <c:pt idx="58">
                  <c:v>0.238963314326366</c:v>
                </c:pt>
                <c:pt idx="59">
                  <c:v>0.24932544710838273</c:v>
                </c:pt>
                <c:pt idx="60">
                  <c:v>0.23329387442062113</c:v>
                </c:pt>
                <c:pt idx="61">
                  <c:v>0.23637347583002688</c:v>
                </c:pt>
                <c:pt idx="62">
                  <c:v>0.24056459590738904</c:v>
                </c:pt>
                <c:pt idx="63">
                  <c:v>0.24592697878110831</c:v>
                </c:pt>
                <c:pt idx="64">
                  <c:v>0.24319403225627179</c:v>
                </c:pt>
                <c:pt idx="65">
                  <c:v>0.24532606400124604</c:v>
                </c:pt>
                <c:pt idx="66">
                  <c:v>0.25682194582457929</c:v>
                </c:pt>
                <c:pt idx="67">
                  <c:v>0.25303027776851561</c:v>
                </c:pt>
                <c:pt idx="68">
                  <c:v>0.26495548367734939</c:v>
                </c:pt>
                <c:pt idx="69">
                  <c:v>0.27162042749008009</c:v>
                </c:pt>
                <c:pt idx="70">
                  <c:v>0.29260728933942387</c:v>
                </c:pt>
                <c:pt idx="71">
                  <c:v>0.30335289606188987</c:v>
                </c:pt>
                <c:pt idx="72">
                  <c:v>0.33366817833205692</c:v>
                </c:pt>
                <c:pt idx="73">
                  <c:v>0.34224076605866577</c:v>
                </c:pt>
                <c:pt idx="74">
                  <c:v>0.40181399846610366</c:v>
                </c:pt>
                <c:pt idx="75">
                  <c:v>0.45618393410917552</c:v>
                </c:pt>
                <c:pt idx="76">
                  <c:v>0.5402800471283935</c:v>
                </c:pt>
                <c:pt idx="77">
                  <c:v>0.63760462169462051</c:v>
                </c:pt>
                <c:pt idx="78">
                  <c:v>0.72013766158702652</c:v>
                </c:pt>
                <c:pt idx="79">
                  <c:v>0.81529477475074352</c:v>
                </c:pt>
                <c:pt idx="80">
                  <c:v>0.81118076628096714</c:v>
                </c:pt>
                <c:pt idx="81">
                  <c:v>0.77365311725410524</c:v>
                </c:pt>
                <c:pt idx="82">
                  <c:v>0.78052924961374792</c:v>
                </c:pt>
                <c:pt idx="83">
                  <c:v>0.69833800171174121</c:v>
                </c:pt>
                <c:pt idx="84">
                  <c:v>0.64122261495881938</c:v>
                </c:pt>
                <c:pt idx="85">
                  <c:v>0.61082118999188706</c:v>
                </c:pt>
                <c:pt idx="86">
                  <c:v>0.55195932953193994</c:v>
                </c:pt>
                <c:pt idx="87">
                  <c:v>0.51088176775928884</c:v>
                </c:pt>
                <c:pt idx="88">
                  <c:v>0.47684984494314592</c:v>
                </c:pt>
                <c:pt idx="89">
                  <c:v>0.41267631464870408</c:v>
                </c:pt>
                <c:pt idx="90">
                  <c:v>0.40796347549657019</c:v>
                </c:pt>
                <c:pt idx="91">
                  <c:v>0.3802866606644687</c:v>
                </c:pt>
                <c:pt idx="92">
                  <c:v>0.36519779474696368</c:v>
                </c:pt>
                <c:pt idx="93">
                  <c:v>0.33137706047773108</c:v>
                </c:pt>
                <c:pt idx="94">
                  <c:v>0.30646792712883303</c:v>
                </c:pt>
                <c:pt idx="95">
                  <c:v>0.30160781175320228</c:v>
                </c:pt>
                <c:pt idx="96">
                  <c:v>0.26470261318038729</c:v>
                </c:pt>
                <c:pt idx="97">
                  <c:v>0.26102070759278501</c:v>
                </c:pt>
                <c:pt idx="98">
                  <c:v>0.2382512476797031</c:v>
                </c:pt>
                <c:pt idx="99">
                  <c:v>0.22360421043271539</c:v>
                </c:pt>
                <c:pt idx="100">
                  <c:v>0.20085142329965483</c:v>
                </c:pt>
                <c:pt idx="101">
                  <c:v>0.1949742683428386</c:v>
                </c:pt>
                <c:pt idx="102">
                  <c:v>0.18806895861815937</c:v>
                </c:pt>
                <c:pt idx="103">
                  <c:v>0.15837751620038351</c:v>
                </c:pt>
                <c:pt idx="104">
                  <c:v>0.14648148765658794</c:v>
                </c:pt>
                <c:pt idx="105">
                  <c:v>0.13552469238720821</c:v>
                </c:pt>
                <c:pt idx="106">
                  <c:v>0.11849344759745133</c:v>
                </c:pt>
                <c:pt idx="107">
                  <c:v>0.1013621661275797</c:v>
                </c:pt>
                <c:pt idx="108">
                  <c:v>7.1384507652805754E-2</c:v>
                </c:pt>
                <c:pt idx="109">
                  <c:v>9.7227316682785822E-2</c:v>
                </c:pt>
                <c:pt idx="110">
                  <c:v>9.470972689986254E-2</c:v>
                </c:pt>
                <c:pt idx="111">
                  <c:v>9.515433436704844E-2</c:v>
                </c:pt>
                <c:pt idx="112">
                  <c:v>5.9607967365804829E-2</c:v>
                </c:pt>
                <c:pt idx="113">
                  <c:v>2.2966754476646169E-2</c:v>
                </c:pt>
                <c:pt idx="114">
                  <c:v>0</c:v>
                </c:pt>
                <c:pt idx="115">
                  <c:v>5.4670045683417781E-2</c:v>
                </c:pt>
                <c:pt idx="116">
                  <c:v>7.4146631542675451E-2</c:v>
                </c:pt>
                <c:pt idx="117">
                  <c:v>8.1357608901042724E-2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3.5433092984351284</c:v>
                </c:pt>
                <c:pt idx="35">
                  <c:v>3.2618302630446805</c:v>
                </c:pt>
                <c:pt idx="36">
                  <c:v>2.9716253431049822</c:v>
                </c:pt>
                <c:pt idx="37">
                  <c:v>2.6931673016038546</c:v>
                </c:pt>
                <c:pt idx="38">
                  <c:v>2.4603161054918243</c:v>
                </c:pt>
                <c:pt idx="39">
                  <c:v>2.242978918654047</c:v>
                </c:pt>
                <c:pt idx="40">
                  <c:v>2.047422517103318</c:v>
                </c:pt>
                <c:pt idx="41">
                  <c:v>1.862936215861531</c:v>
                </c:pt>
                <c:pt idx="42">
                  <c:v>1.7140807516057615</c:v>
                </c:pt>
                <c:pt idx="43">
                  <c:v>1.5561524939050499</c:v>
                </c:pt>
                <c:pt idx="44">
                  <c:v>1.4276954048153712</c:v>
                </c:pt>
                <c:pt idx="45">
                  <c:v>1.3030498496141811</c:v>
                </c:pt>
                <c:pt idx="46">
                  <c:v>1.1923118980147291</c:v>
                </c:pt>
                <c:pt idx="47">
                  <c:v>1.0850407172350189</c:v>
                </c:pt>
                <c:pt idx="48">
                  <c:v>0.98908225260335836</c:v>
                </c:pt>
                <c:pt idx="49">
                  <c:v>0.90907791974455476</c:v>
                </c:pt>
                <c:pt idx="50">
                  <c:v>0.82608384169541349</c:v>
                </c:pt>
                <c:pt idx="51">
                  <c:v>0.75624165483626415</c:v>
                </c:pt>
                <c:pt idx="52">
                  <c:v>0.688865380774355</c:v>
                </c:pt>
                <c:pt idx="53">
                  <c:v>0.63034443870109624</c:v>
                </c:pt>
                <c:pt idx="54">
                  <c:v>0.57617845427483416</c:v>
                </c:pt>
                <c:pt idx="55">
                  <c:v>0.52640149032894357</c:v>
                </c:pt>
                <c:pt idx="56">
                  <c:v>0.48052344977106914</c:v>
                </c:pt>
                <c:pt idx="57">
                  <c:v>0.43776612759291966</c:v>
                </c:pt>
                <c:pt idx="58">
                  <c:v>0.4009818386416456</c:v>
                </c:pt>
                <c:pt idx="59">
                  <c:v>0.3661952294372316</c:v>
                </c:pt>
                <c:pt idx="60">
                  <c:v>0.33471336669492724</c:v>
                </c:pt>
                <c:pt idx="61">
                  <c:v>0.30574738247452787</c:v>
                </c:pt>
                <c:pt idx="62">
                  <c:v>0.27893476579665683</c:v>
                </c:pt>
                <c:pt idx="63">
                  <c:v>0.25497243956117771</c:v>
                </c:pt>
                <c:pt idx="64">
                  <c:v>0.23291636701524629</c:v>
                </c:pt>
                <c:pt idx="65">
                  <c:v>0.21307350366470579</c:v>
                </c:pt>
                <c:pt idx="66">
                  <c:v>0.19450694770012344</c:v>
                </c:pt>
                <c:pt idx="67">
                  <c:v>0.17811101670259338</c:v>
                </c:pt>
                <c:pt idx="68">
                  <c:v>0.16263355058346077</c:v>
                </c:pt>
                <c:pt idx="69">
                  <c:v>0.14873120191944472</c:v>
                </c:pt>
                <c:pt idx="70">
                  <c:v>0.13581599238884043</c:v>
                </c:pt>
                <c:pt idx="71">
                  <c:v>0.12412841429012852</c:v>
                </c:pt>
                <c:pt idx="72">
                  <c:v>0.11350414031848544</c:v>
                </c:pt>
                <c:pt idx="73">
                  <c:v>0.10418236677451014</c:v>
                </c:pt>
                <c:pt idx="74">
                  <c:v>9.5130471162142502E-2</c:v>
                </c:pt>
                <c:pt idx="75">
                  <c:v>8.6792936360638492E-2</c:v>
                </c:pt>
                <c:pt idx="76">
                  <c:v>7.924683337633559E-2</c:v>
                </c:pt>
                <c:pt idx="77">
                  <c:v>7.2423423692242708E-2</c:v>
                </c:pt>
                <c:pt idx="78">
                  <c:v>6.6271838904733524E-2</c:v>
                </c:pt>
                <c:pt idx="79">
                  <c:v>6.0406815272578164E-2</c:v>
                </c:pt>
                <c:pt idx="80">
                  <c:v>5.5218099048638149E-2</c:v>
                </c:pt>
                <c:pt idx="81">
                  <c:v>5.0613748570155964E-2</c:v>
                </c:pt>
                <c:pt idx="82">
                  <c:v>4.6122752911098366E-2</c:v>
                </c:pt>
                <c:pt idx="83">
                  <c:v>4.2199990886985964E-2</c:v>
                </c:pt>
                <c:pt idx="84">
                  <c:v>3.8658024411811431E-2</c:v>
                </c:pt>
                <c:pt idx="85">
                  <c:v>3.5249062057060514E-2</c:v>
                </c:pt>
                <c:pt idx="86">
                  <c:v>3.2242518575952672E-2</c:v>
                </c:pt>
                <c:pt idx="87">
                  <c:v>2.9460187653443444E-2</c:v>
                </c:pt>
                <c:pt idx="88">
                  <c:v>2.6915515171629142E-2</c:v>
                </c:pt>
                <c:pt idx="89">
                  <c:v>2.4630358733308513E-2</c:v>
                </c:pt>
                <c:pt idx="90">
                  <c:v>2.254277239096036E-2</c:v>
                </c:pt>
                <c:pt idx="91">
                  <c:v>2.0595680408032627E-2</c:v>
                </c:pt>
                <c:pt idx="92">
                  <c:v>1.8816855861894258E-2</c:v>
                </c:pt>
                <c:pt idx="93">
                  <c:v>1.7194070392756975E-2</c:v>
                </c:pt>
                <c:pt idx="94">
                  <c:v>1.5728703407743936E-2</c:v>
                </c:pt>
                <c:pt idx="95">
                  <c:v>1.4366123953927562E-2</c:v>
                </c:pt>
                <c:pt idx="96">
                  <c:v>1.3139970416547271E-2</c:v>
                </c:pt>
                <c:pt idx="97">
                  <c:v>1.2011166692954331E-2</c:v>
                </c:pt>
                <c:pt idx="98">
                  <c:v>1.0974151829558236E-2</c:v>
                </c:pt>
                <c:pt idx="99">
                  <c:v>1.0026056012686059E-2</c:v>
                </c:pt>
                <c:pt idx="100">
                  <c:v>9.1820040708662856E-3</c:v>
                </c:pt>
                <c:pt idx="101">
                  <c:v>8.4056162435368793E-3</c:v>
                </c:pt>
                <c:pt idx="102">
                  <c:v>7.6418626438026476E-3</c:v>
                </c:pt>
                <c:pt idx="103">
                  <c:v>7.0046485314303308E-3</c:v>
                </c:pt>
                <c:pt idx="104">
                  <c:v>6.3897921614823874E-3</c:v>
                </c:pt>
                <c:pt idx="105">
                  <c:v>5.8428334895993545E-3</c:v>
                </c:pt>
                <c:pt idx="106">
                  <c:v>5.3560673278074435E-3</c:v>
                </c:pt>
                <c:pt idx="107">
                  <c:v>4.8993395260599083E-3</c:v>
                </c:pt>
                <c:pt idx="108">
                  <c:v>4.4773757387470406E-3</c:v>
                </c:pt>
                <c:pt idx="109">
                  <c:v>4.0915690380435195E-3</c:v>
                </c:pt>
                <c:pt idx="110">
                  <c:v>3.7284784691690668E-3</c:v>
                </c:pt>
                <c:pt idx="111">
                  <c:v>3.4138174634167086E-3</c:v>
                </c:pt>
                <c:pt idx="112">
                  <c:v>3.1211726500446164E-3</c:v>
                </c:pt>
                <c:pt idx="113">
                  <c:v>2.8522051613498211E-3</c:v>
                </c:pt>
                <c:pt idx="114">
                  <c:v>2.6071419899540314E-3</c:v>
                </c:pt>
                <c:pt idx="115">
                  <c:v>2.3851871073045021E-3</c:v>
                </c:pt>
                <c:pt idx="116">
                  <c:v>2.1806287914898459E-3</c:v>
                </c:pt>
                <c:pt idx="117">
                  <c:v>1.9938491644685497E-3</c:v>
                </c:pt>
                <c:pt idx="118">
                  <c:v>1.8363085889687438E-3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0.9907517138705958</c:v>
                </c:pt>
                <c:pt idx="37">
                  <c:v>0.97499750179946287</c:v>
                </c:pt>
                <c:pt idx="38">
                  <c:v>0.95863708237553125</c:v>
                </c:pt>
                <c:pt idx="39">
                  <c:v>0.95126137612515471</c:v>
                </c:pt>
                <c:pt idx="40">
                  <c:v>0.90448969800113632</c:v>
                </c:pt>
                <c:pt idx="41">
                  <c:v>0.8121104777085566</c:v>
                </c:pt>
                <c:pt idx="42">
                  <c:v>0.66637280037650881</c:v>
                </c:pt>
                <c:pt idx="43">
                  <c:v>0.51317779087769499</c:v>
                </c:pt>
                <c:pt idx="44">
                  <c:v>0.40617395935618317</c:v>
                </c:pt>
                <c:pt idx="45">
                  <c:v>0.29757371823384737</c:v>
                </c:pt>
                <c:pt idx="46">
                  <c:v>0.21078410995536845</c:v>
                </c:pt>
                <c:pt idx="47">
                  <c:v>0.15851726134927735</c:v>
                </c:pt>
                <c:pt idx="48">
                  <c:v>0.12008210121775997</c:v>
                </c:pt>
                <c:pt idx="49">
                  <c:v>9.4435967280965927E-2</c:v>
                </c:pt>
                <c:pt idx="50">
                  <c:v>7.2331740242461362E-2</c:v>
                </c:pt>
                <c:pt idx="51">
                  <c:v>5.7313007678219896E-2</c:v>
                </c:pt>
                <c:pt idx="52">
                  <c:v>4.5270250539095502E-2</c:v>
                </c:pt>
                <c:pt idx="53">
                  <c:v>3.623983270823472E-2</c:v>
                </c:pt>
                <c:pt idx="54">
                  <c:v>2.9541713607615594E-2</c:v>
                </c:pt>
                <c:pt idx="55">
                  <c:v>2.4093538727495867E-2</c:v>
                </c:pt>
                <c:pt idx="56">
                  <c:v>1.9861083994563433E-2</c:v>
                </c:pt>
                <c:pt idx="57">
                  <c:v>1.6600787966414399E-2</c:v>
                </c:pt>
                <c:pt idx="58">
                  <c:v>1.4143311500165012E-2</c:v>
                </c:pt>
                <c:pt idx="59">
                  <c:v>1.2004853624684175E-2</c:v>
                </c:pt>
                <c:pt idx="60">
                  <c:v>1.0333154263070687E-2</c:v>
                </c:pt>
                <c:pt idx="61">
                  <c:v>8.9198587977844523E-3</c:v>
                </c:pt>
                <c:pt idx="62">
                  <c:v>7.7227166119634427E-3</c:v>
                </c:pt>
                <c:pt idx="63">
                  <c:v>6.7001269880494485E-3</c:v>
                </c:pt>
                <c:pt idx="64">
                  <c:v>5.8562839783864451E-3</c:v>
                </c:pt>
                <c:pt idx="65">
                  <c:v>5.143904641075836E-3</c:v>
                </c:pt>
                <c:pt idx="66">
                  <c:v>4.5224476210569131E-3</c:v>
                </c:pt>
                <c:pt idx="67">
                  <c:v>4.0090394382210626E-3</c:v>
                </c:pt>
                <c:pt idx="68">
                  <c:v>3.5608083983120764E-3</c:v>
                </c:pt>
                <c:pt idx="69">
                  <c:v>3.1765040201934269E-3</c:v>
                </c:pt>
                <c:pt idx="70">
                  <c:v>2.8312842237333546E-3</c:v>
                </c:pt>
                <c:pt idx="71">
                  <c:v>2.5323337204475882E-3</c:v>
                </c:pt>
                <c:pt idx="72">
                  <c:v>2.2573880240234212E-3</c:v>
                </c:pt>
                <c:pt idx="73">
                  <c:v>2.0197976142135587E-3</c:v>
                </c:pt>
                <c:pt idx="74">
                  <c:v>1.7872172283148746E-3</c:v>
                </c:pt>
                <c:pt idx="75">
                  <c:v>1.5674223956679834E-3</c:v>
                </c:pt>
                <c:pt idx="76">
                  <c:v>1.3504065266684018E-3</c:v>
                </c:pt>
                <c:pt idx="77">
                  <c:v>1.1365028310336145E-3</c:v>
                </c:pt>
                <c:pt idx="78">
                  <c:v>9.342091599223723E-4</c:v>
                </c:pt>
                <c:pt idx="79">
                  <c:v>7.4392822918967205E-4</c:v>
                </c:pt>
                <c:pt idx="80">
                  <c:v>5.8573449559196078E-4</c:v>
                </c:pt>
                <c:pt idx="81">
                  <c:v>4.5897163968799948E-4</c:v>
                </c:pt>
                <c:pt idx="82">
                  <c:v>3.5277070157935242E-4</c:v>
                </c:pt>
                <c:pt idx="83">
                  <c:v>2.7322822315767326E-4</c:v>
                </c:pt>
                <c:pt idx="84">
                  <c:v>2.1193719997758542E-4</c:v>
                </c:pt>
                <c:pt idx="85">
                  <c:v>1.6339516777519325E-4</c:v>
                </c:pt>
                <c:pt idx="86">
                  <c:v>1.266945204421166E-4</c:v>
                </c:pt>
                <c:pt idx="87">
                  <c:v>9.8334917225773033E-5</c:v>
                </c:pt>
                <c:pt idx="88">
                  <c:v>7.6239827582647024E-5</c:v>
                </c:pt>
                <c:pt idx="89">
                  <c:v>6.0227305319293656E-5</c:v>
                </c:pt>
                <c:pt idx="90">
                  <c:v>4.6967270522890736E-5</c:v>
                </c:pt>
                <c:pt idx="91">
                  <c:v>3.6649826799961538E-5</c:v>
                </c:pt>
                <c:pt idx="92">
                  <c:v>2.8379341550754944E-5</c:v>
                </c:pt>
                <c:pt idx="93">
                  <c:v>2.2113367808884732E-5</c:v>
                </c:pt>
                <c:pt idx="94">
                  <c:v>1.7264061630162253E-5</c:v>
                </c:pt>
                <c:pt idx="95">
                  <c:v>1.3282710026762956E-5</c:v>
                </c:pt>
                <c:pt idx="96">
                  <c:v>1.03595288581948E-5</c:v>
                </c:pt>
                <c:pt idx="97">
                  <c:v>7.9509876580452499E-6</c:v>
                </c:pt>
                <c:pt idx="98">
                  <c:v>6.1157773447728658E-6</c:v>
                </c:pt>
                <c:pt idx="99">
                  <c:v>4.6781412809115963E-6</c:v>
                </c:pt>
                <c:pt idx="100">
                  <c:v>3.5950660993711026E-6</c:v>
                </c:pt>
                <c:pt idx="101">
                  <c:v>2.7139662136521636E-6</c:v>
                </c:pt>
                <c:pt idx="102">
                  <c:v>2.0115018404265328E-6</c:v>
                </c:pt>
                <c:pt idx="103">
                  <c:v>1.5144805942668427E-6</c:v>
                </c:pt>
                <c:pt idx="104">
                  <c:v>1.1319510923035736E-6</c:v>
                </c:pt>
                <c:pt idx="105">
                  <c:v>8.3603118761210737E-7</c:v>
                </c:pt>
                <c:pt idx="106">
                  <c:v>6.1861337630197966E-7</c:v>
                </c:pt>
                <c:pt idx="107">
                  <c:v>4.6299542766359281E-7</c:v>
                </c:pt>
                <c:pt idx="108">
                  <c:v>3.7146620368577743E-7</c:v>
                </c:pt>
                <c:pt idx="109">
                  <c:v>2.6735995539706181E-7</c:v>
                </c:pt>
                <c:pt idx="110">
                  <c:v>1.8314938832197925E-7</c:v>
                </c:pt>
                <c:pt idx="111">
                  <c:v>1.1222135865018856E-7</c:v>
                </c:pt>
                <c:pt idx="112">
                  <c:v>7.5080783368264292E-8</c:v>
                </c:pt>
                <c:pt idx="113">
                  <c:v>6.3130729088811677E-8</c:v>
                </c:pt>
                <c:pt idx="114">
                  <c:v>6.3130729088811677E-8</c:v>
                </c:pt>
                <c:pt idx="115">
                  <c:v>4.3237601388135261E-8</c:v>
                </c:pt>
                <c:pt idx="116">
                  <c:v>2.0686713786410849E-8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53312"/>
        <c:axId val="69455232"/>
      </c:scatterChart>
      <c:valAx>
        <c:axId val="6945331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69455232"/>
        <c:crosses val="autoZero"/>
        <c:crossBetween val="midCat"/>
      </c:valAx>
      <c:valAx>
        <c:axId val="69455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69453312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406444964030149"/>
          <c:y val="0.19311249330934366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146.84400161336032</c:v>
                </c:pt>
                <c:pt idx="1">
                  <c:v>138.48713904630938</c:v>
                </c:pt>
                <c:pt idx="2">
                  <c:v>122.52361516348766</c:v>
                </c:pt>
                <c:pt idx="3">
                  <c:v>110.0236279850898</c:v>
                </c:pt>
                <c:pt idx="4">
                  <c:v>101.95369548026147</c:v>
                </c:pt>
                <c:pt idx="5">
                  <c:v>93.661680933816683</c:v>
                </c:pt>
                <c:pt idx="6">
                  <c:v>85.252431246291607</c:v>
                </c:pt>
                <c:pt idx="7">
                  <c:v>78.253448697457074</c:v>
                </c:pt>
                <c:pt idx="8">
                  <c:v>70.727440547558658</c:v>
                </c:pt>
                <c:pt idx="9">
                  <c:v>64.775924434603212</c:v>
                </c:pt>
                <c:pt idx="10">
                  <c:v>59.428644485125304</c:v>
                </c:pt>
                <c:pt idx="11">
                  <c:v>54.329360166815796</c:v>
                </c:pt>
                <c:pt idx="12">
                  <c:v>49.753611680144367</c:v>
                </c:pt>
                <c:pt idx="13">
                  <c:v>45.458982317645926</c:v>
                </c:pt>
                <c:pt idx="14">
                  <c:v>41.596520176516179</c:v>
                </c:pt>
                <c:pt idx="15">
                  <c:v>37.95351390072225</c:v>
                </c:pt>
                <c:pt idx="16">
                  <c:v>34.711056620788305</c:v>
                </c:pt>
                <c:pt idx="17">
                  <c:v>31.721029437603022</c:v>
                </c:pt>
                <c:pt idx="18">
                  <c:v>29.010878634771874</c:v>
                </c:pt>
                <c:pt idx="19">
                  <c:v>26.504955167437654</c:v>
                </c:pt>
                <c:pt idx="20">
                  <c:v>24.207985639357943</c:v>
                </c:pt>
                <c:pt idx="21">
                  <c:v>22.132146244464515</c:v>
                </c:pt>
                <c:pt idx="22">
                  <c:v>20.285843720011162</c:v>
                </c:pt>
                <c:pt idx="23">
                  <c:v>18.39058146053334</c:v>
                </c:pt>
                <c:pt idx="24">
                  <c:v>16.981617558283673</c:v>
                </c:pt>
                <c:pt idx="25">
                  <c:v>15.425678237188587</c:v>
                </c:pt>
                <c:pt idx="26">
                  <c:v>14.132905624769583</c:v>
                </c:pt>
                <c:pt idx="27">
                  <c:v>12.957581376639169</c:v>
                </c:pt>
                <c:pt idx="28">
                  <c:v>11.814509535510579</c:v>
                </c:pt>
                <c:pt idx="29">
                  <c:v>10.785804373610722</c:v>
                </c:pt>
                <c:pt idx="30">
                  <c:v>9.8465310247156772</c:v>
                </c:pt>
                <c:pt idx="31">
                  <c:v>9.0035215886350262</c:v>
                </c:pt>
                <c:pt idx="32">
                  <c:v>8.216771406570853</c:v>
                </c:pt>
                <c:pt idx="33">
                  <c:v>7.5402063431775463</c:v>
                </c:pt>
                <c:pt idx="34">
                  <c:v>7.0866185968702569</c:v>
                </c:pt>
                <c:pt idx="35">
                  <c:v>6.523660526089361</c:v>
                </c:pt>
                <c:pt idx="36">
                  <c:v>5.9432506862099643</c:v>
                </c:pt>
                <c:pt idx="37">
                  <c:v>5.3863346032077093</c:v>
                </c:pt>
                <c:pt idx="38">
                  <c:v>4.9206322109836487</c:v>
                </c:pt>
                <c:pt idx="39">
                  <c:v>4.4859578373080939</c:v>
                </c:pt>
                <c:pt idx="40">
                  <c:v>4.094845034206636</c:v>
                </c:pt>
                <c:pt idx="41">
                  <c:v>3.725872431723062</c:v>
                </c:pt>
                <c:pt idx="42">
                  <c:v>3.4281615032115229</c:v>
                </c:pt>
                <c:pt idx="43">
                  <c:v>3.1123049878100999</c:v>
                </c:pt>
                <c:pt idx="44">
                  <c:v>2.8553908096307423</c:v>
                </c:pt>
                <c:pt idx="45">
                  <c:v>2.6060996992283623</c:v>
                </c:pt>
                <c:pt idx="46">
                  <c:v>2.3846237960294583</c:v>
                </c:pt>
                <c:pt idx="47">
                  <c:v>2.1700814344700379</c:v>
                </c:pt>
                <c:pt idx="48">
                  <c:v>1.9781645052067167</c:v>
                </c:pt>
                <c:pt idx="49">
                  <c:v>1.8181558394891095</c:v>
                </c:pt>
                <c:pt idx="50">
                  <c:v>1.652167683390827</c:v>
                </c:pt>
                <c:pt idx="51">
                  <c:v>1.5124833096725283</c:v>
                </c:pt>
                <c:pt idx="52">
                  <c:v>1.37773076154871</c:v>
                </c:pt>
                <c:pt idx="53">
                  <c:v>1.2606888774021925</c:v>
                </c:pt>
                <c:pt idx="54">
                  <c:v>1.1523569085496683</c:v>
                </c:pt>
                <c:pt idx="55">
                  <c:v>1.0528029806578871</c:v>
                </c:pt>
                <c:pt idx="56">
                  <c:v>0.96104689954213829</c:v>
                </c:pt>
                <c:pt idx="57">
                  <c:v>0.87553225518583933</c:v>
                </c:pt>
                <c:pt idx="58">
                  <c:v>0.80196367728329121</c:v>
                </c:pt>
                <c:pt idx="59">
                  <c:v>0.73239045887446319</c:v>
                </c:pt>
                <c:pt idx="60">
                  <c:v>0.66942673338985448</c:v>
                </c:pt>
                <c:pt idx="61">
                  <c:v>0.61149476494905575</c:v>
                </c:pt>
                <c:pt idx="62">
                  <c:v>0.55786953159331365</c:v>
                </c:pt>
                <c:pt idx="63">
                  <c:v>0.50994487912235542</c:v>
                </c:pt>
                <c:pt idx="64">
                  <c:v>0.46583273403049258</c:v>
                </c:pt>
                <c:pt idx="65">
                  <c:v>0.42614700732941158</c:v>
                </c:pt>
                <c:pt idx="66">
                  <c:v>0.38901389540024689</c:v>
                </c:pt>
                <c:pt idx="67">
                  <c:v>0.35622203340518677</c:v>
                </c:pt>
                <c:pt idx="68">
                  <c:v>0.32526710116692154</c:v>
                </c:pt>
                <c:pt idx="69">
                  <c:v>0.29746240383888944</c:v>
                </c:pt>
                <c:pt idx="70">
                  <c:v>0.27163198477768086</c:v>
                </c:pt>
                <c:pt idx="71">
                  <c:v>0.24825682858025705</c:v>
                </c:pt>
                <c:pt idx="72">
                  <c:v>0.22700828063697087</c:v>
                </c:pt>
                <c:pt idx="73">
                  <c:v>0.20836473354902027</c:v>
                </c:pt>
                <c:pt idx="74">
                  <c:v>0.190260942324285</c:v>
                </c:pt>
                <c:pt idx="75">
                  <c:v>0.17358587272127698</c:v>
                </c:pt>
                <c:pt idx="76">
                  <c:v>0.15849366675267118</c:v>
                </c:pt>
                <c:pt idx="77">
                  <c:v>0.14484684738448542</c:v>
                </c:pt>
                <c:pt idx="78">
                  <c:v>0.13254367780946705</c:v>
                </c:pt>
                <c:pt idx="79">
                  <c:v>0.12081363054515633</c:v>
                </c:pt>
                <c:pt idx="80">
                  <c:v>0.1104361980972763</c:v>
                </c:pt>
                <c:pt idx="81">
                  <c:v>0.10122749714031193</c:v>
                </c:pt>
                <c:pt idx="82">
                  <c:v>9.2245505822196733E-2</c:v>
                </c:pt>
                <c:pt idx="83">
                  <c:v>8.4399981773971927E-2</c:v>
                </c:pt>
                <c:pt idx="84">
                  <c:v>7.7316048823622863E-2</c:v>
                </c:pt>
                <c:pt idx="85">
                  <c:v>7.0498124114121027E-2</c:v>
                </c:pt>
                <c:pt idx="86">
                  <c:v>6.4485037151905344E-2</c:v>
                </c:pt>
                <c:pt idx="87">
                  <c:v>5.8920375306886888E-2</c:v>
                </c:pt>
                <c:pt idx="88">
                  <c:v>5.3831030343258285E-2</c:v>
                </c:pt>
                <c:pt idx="89">
                  <c:v>4.9260717466617025E-2</c:v>
                </c:pt>
                <c:pt idx="90">
                  <c:v>4.5085544781920721E-2</c:v>
                </c:pt>
                <c:pt idx="91">
                  <c:v>4.1191360816065253E-2</c:v>
                </c:pt>
                <c:pt idx="92">
                  <c:v>3.7633711723788515E-2</c:v>
                </c:pt>
                <c:pt idx="93">
                  <c:v>3.438814078551395E-2</c:v>
                </c:pt>
                <c:pt idx="94">
                  <c:v>3.1457406815487872E-2</c:v>
                </c:pt>
                <c:pt idx="95">
                  <c:v>2.8732247907855123E-2</c:v>
                </c:pt>
                <c:pt idx="96">
                  <c:v>2.6279940833094543E-2</c:v>
                </c:pt>
                <c:pt idx="97">
                  <c:v>2.4022333385908663E-2</c:v>
                </c:pt>
                <c:pt idx="98">
                  <c:v>2.1948303659116472E-2</c:v>
                </c:pt>
                <c:pt idx="99">
                  <c:v>2.0052112025372118E-2</c:v>
                </c:pt>
                <c:pt idx="100">
                  <c:v>1.8364008141732571E-2</c:v>
                </c:pt>
                <c:pt idx="101">
                  <c:v>1.6811232487073759E-2</c:v>
                </c:pt>
                <c:pt idx="102">
                  <c:v>1.5283725287605295E-2</c:v>
                </c:pt>
                <c:pt idx="103">
                  <c:v>1.4009297062860662E-2</c:v>
                </c:pt>
                <c:pt idx="104">
                  <c:v>1.2779584322964775E-2</c:v>
                </c:pt>
                <c:pt idx="105">
                  <c:v>1.1685666979198709E-2</c:v>
                </c:pt>
                <c:pt idx="106">
                  <c:v>1.0712134655614887E-2</c:v>
                </c:pt>
                <c:pt idx="107">
                  <c:v>9.7986790521198165E-3</c:v>
                </c:pt>
                <c:pt idx="108">
                  <c:v>8.9547514774940811E-3</c:v>
                </c:pt>
                <c:pt idx="109">
                  <c:v>8.183138076087039E-3</c:v>
                </c:pt>
                <c:pt idx="110">
                  <c:v>7.4569569383381336E-3</c:v>
                </c:pt>
                <c:pt idx="111">
                  <c:v>6.8276349268334173E-3</c:v>
                </c:pt>
                <c:pt idx="112">
                  <c:v>6.2423453000892328E-3</c:v>
                </c:pt>
                <c:pt idx="113">
                  <c:v>5.7044103226996422E-3</c:v>
                </c:pt>
                <c:pt idx="114">
                  <c:v>5.2142839799080628E-3</c:v>
                </c:pt>
                <c:pt idx="115">
                  <c:v>4.7703742146090041E-3</c:v>
                </c:pt>
                <c:pt idx="116">
                  <c:v>4.3612575829796918E-3</c:v>
                </c:pt>
                <c:pt idx="117">
                  <c:v>3.9876983289370994E-3</c:v>
                </c:pt>
                <c:pt idx="118">
                  <c:v>3.6726171779374876E-3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5.6559544192946197E-2</c:v>
                </c:pt>
                <c:pt idx="37">
                  <c:v>0.1173012854955254</c:v>
                </c:pt>
                <c:pt idx="38">
                  <c:v>0.14596386825406304</c:v>
                </c:pt>
                <c:pt idx="39">
                  <c:v>7.9174618339625913E-2</c:v>
                </c:pt>
                <c:pt idx="40">
                  <c:v>0.60256062929207665</c:v>
                </c:pt>
                <c:pt idx="41">
                  <c:v>1.4375106515379505</c:v>
                </c:pt>
                <c:pt idx="42">
                  <c:v>2.6788107796389959</c:v>
                </c:pt>
                <c:pt idx="43">
                  <c:v>3.4164342092976359</c:v>
                </c:pt>
                <c:pt idx="44">
                  <c:v>2.8350515206873119</c:v>
                </c:pt>
                <c:pt idx="45">
                  <c:v>3.4541522701268743</c:v>
                </c:pt>
                <c:pt idx="46">
                  <c:v>3.2970134800112039</c:v>
                </c:pt>
                <c:pt idx="47">
                  <c:v>2.39754625099485</c:v>
                </c:pt>
                <c:pt idx="48">
                  <c:v>2.1217618013288906</c:v>
                </c:pt>
                <c:pt idx="49">
                  <c:v>1.6759167332834046</c:v>
                </c:pt>
                <c:pt idx="50">
                  <c:v>1.7492820029842875</c:v>
                </c:pt>
                <c:pt idx="51">
                  <c:v>1.4182240429852122</c:v>
                </c:pt>
                <c:pt idx="52">
                  <c:v>1.3705344580426093</c:v>
                </c:pt>
                <c:pt idx="53">
                  <c:v>1.2273961149103023</c:v>
                </c:pt>
                <c:pt idx="54">
                  <c:v>1.0896112720299378</c:v>
                </c:pt>
                <c:pt idx="55">
                  <c:v>1.0618167433799393</c:v>
                </c:pt>
                <c:pt idx="56">
                  <c:v>0.98991042847654143</c:v>
                </c:pt>
                <c:pt idx="57">
                  <c:v>0.91876718532576973</c:v>
                </c:pt>
                <c:pt idx="58">
                  <c:v>0.82541567465745658</c:v>
                </c:pt>
                <c:pt idx="59">
                  <c:v>0.86120805912981524</c:v>
                </c:pt>
                <c:pt idx="60">
                  <c:v>0.80583256593669006</c:v>
                </c:pt>
                <c:pt idx="61">
                  <c:v>0.81646997813606248</c:v>
                </c:pt>
                <c:pt idx="62">
                  <c:v>0.8309467450656598</c:v>
                </c:pt>
                <c:pt idx="63">
                  <c:v>0.84946923204221747</c:v>
                </c:pt>
                <c:pt idx="64">
                  <c:v>0.84002921859930524</c:v>
                </c:pt>
                <c:pt idx="65">
                  <c:v>0.84739358089119321</c:v>
                </c:pt>
                <c:pt idx="66">
                  <c:v>0.88710210718837601</c:v>
                </c:pt>
                <c:pt idx="67">
                  <c:v>0.87400510836495471</c:v>
                </c:pt>
                <c:pt idx="68">
                  <c:v>0.9151965854266777</c:v>
                </c:pt>
                <c:pt idx="69">
                  <c:v>0.93821831622769025</c:v>
                </c:pt>
                <c:pt idx="70">
                  <c:v>1.0107101327274464</c:v>
                </c:pt>
                <c:pt idx="71">
                  <c:v>1.0478270945817343</c:v>
                </c:pt>
                <c:pt idx="72">
                  <c:v>1.1525406956547712</c:v>
                </c:pt>
                <c:pt idx="73">
                  <c:v>1.1821517190115074</c:v>
                </c:pt>
                <c:pt idx="74">
                  <c:v>1.3879267349704421</c:v>
                </c:pt>
                <c:pt idx="75">
                  <c:v>1.5757287715986195</c:v>
                </c:pt>
                <c:pt idx="76">
                  <c:v>1.8662095512927905</c:v>
                </c:pt>
                <c:pt idx="77">
                  <c:v>2.2023834514698706</c:v>
                </c:pt>
                <c:pt idx="78">
                  <c:v>2.4874651385746773</c:v>
                </c:pt>
                <c:pt idx="79">
                  <c:v>2.8161522970278625</c:v>
                </c:pt>
                <c:pt idx="80">
                  <c:v>2.801941885332667</c:v>
                </c:pt>
                <c:pt idx="81">
                  <c:v>2.6723156712539975</c:v>
                </c:pt>
                <c:pt idx="82">
                  <c:v>2.6960668794537526</c:v>
                </c:pt>
                <c:pt idx="83">
                  <c:v>2.4121657939284802</c:v>
                </c:pt>
                <c:pt idx="84">
                  <c:v>2.2148805511166927</c:v>
                </c:pt>
                <c:pt idx="85">
                  <c:v>2.1098694000520624</c:v>
                </c:pt>
                <c:pt idx="86">
                  <c:v>1.9065515711204739</c:v>
                </c:pt>
                <c:pt idx="87">
                  <c:v>1.7646634178721712</c:v>
                </c:pt>
                <c:pt idx="88">
                  <c:v>1.6471119744200138</c:v>
                </c:pt>
                <c:pt idx="89">
                  <c:v>1.4254468290714186</c:v>
                </c:pt>
                <c:pt idx="90">
                  <c:v>1.4091679650153424</c:v>
                </c:pt>
                <c:pt idx="91">
                  <c:v>1.3135680322331353</c:v>
                </c:pt>
                <c:pt idx="92">
                  <c:v>1.2614487917705617</c:v>
                </c:pt>
                <c:pt idx="93">
                  <c:v>1.1446268257171113</c:v>
                </c:pt>
                <c:pt idx="94">
                  <c:v>1.0585868862131491</c:v>
                </c:pt>
                <c:pt idx="95">
                  <c:v>1.0417993076553103</c:v>
                </c:pt>
                <c:pt idx="96">
                  <c:v>0.91432313222556161</c:v>
                </c:pt>
                <c:pt idx="97">
                  <c:v>0.90160526968173826</c:v>
                </c:pt>
                <c:pt idx="98">
                  <c:v>0.8229560880334077</c:v>
                </c:pt>
                <c:pt idx="99">
                  <c:v>0.77236299107609341</c:v>
                </c:pt>
                <c:pt idx="100">
                  <c:v>0.69377139974871227</c:v>
                </c:pt>
                <c:pt idx="101">
                  <c:v>0.67347081161273081</c:v>
                </c:pt>
                <c:pt idx="102">
                  <c:v>0.64961882035132135</c:v>
                </c:pt>
                <c:pt idx="103">
                  <c:v>0.54706005712061767</c:v>
                </c:pt>
                <c:pt idx="104">
                  <c:v>0.50596936312055618</c:v>
                </c:pt>
                <c:pt idx="105">
                  <c:v>0.46812292386752574</c:v>
                </c:pt>
                <c:pt idx="106">
                  <c:v>0.40929441101388875</c:v>
                </c:pt>
                <c:pt idx="107">
                  <c:v>0.35012035623456939</c:v>
                </c:pt>
                <c:pt idx="108">
                  <c:v>0.24657295916082944</c:v>
                </c:pt>
                <c:pt idx="109">
                  <c:v>0.33583795663817284</c:v>
                </c:pt>
                <c:pt idx="110">
                  <c:v>0.32714181817426891</c:v>
                </c:pt>
                <c:pt idx="111">
                  <c:v>0.32867756006633897</c:v>
                </c:pt>
                <c:pt idx="112">
                  <c:v>0.20589499579425308</c:v>
                </c:pt>
                <c:pt idx="113">
                  <c:v>7.9330667112955666E-2</c:v>
                </c:pt>
                <c:pt idx="114">
                  <c:v>0</c:v>
                </c:pt>
                <c:pt idx="115">
                  <c:v>0.18883866240530267</c:v>
                </c:pt>
                <c:pt idx="116">
                  <c:v>0.25611375566541028</c:v>
                </c:pt>
                <c:pt idx="117">
                  <c:v>0.28102156947763035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78400"/>
        <c:axId val="69138304"/>
      </c:scatterChart>
      <c:valAx>
        <c:axId val="6907840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69138304"/>
        <c:crosses val="autoZero"/>
        <c:crossBetween val="midCat"/>
        <c:majorUnit val="10"/>
        <c:minorUnit val="10"/>
      </c:valAx>
      <c:valAx>
        <c:axId val="69138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69078400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showGridLines="0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2" sqref="A12"/>
    </sheetView>
  </sheetViews>
  <sheetFormatPr defaultColWidth="8.85546875" defaultRowHeight="12.75" x14ac:dyDescent="0.2"/>
  <cols>
    <col min="1" max="13" width="10.28515625" style="84" customWidth="1"/>
    <col min="14" max="14" width="9.5703125" style="84" customWidth="1"/>
    <col min="15" max="15" width="8.85546875" style="84"/>
    <col min="16" max="17" width="10.7109375" style="84" customWidth="1"/>
    <col min="18" max="19" width="8.85546875" style="84"/>
    <col min="20" max="20" width="9.5703125" style="84" bestFit="1" customWidth="1"/>
    <col min="21" max="21" width="8.85546875" style="84"/>
    <col min="22" max="22" width="7.5703125" style="84" customWidth="1"/>
    <col min="23" max="23" width="11.5703125" style="4" bestFit="1" customWidth="1"/>
    <col min="24" max="24" width="13" style="4" customWidth="1"/>
    <col min="25" max="37" width="8.85546875" style="4"/>
    <col min="38" max="38" width="15.85546875" style="4" customWidth="1"/>
    <col min="39" max="16384" width="8.85546875" style="4"/>
  </cols>
  <sheetData>
    <row r="1" spans="1:40" x14ac:dyDescent="0.2">
      <c r="X1" s="12"/>
      <c r="Y1" s="151"/>
      <c r="Z1" s="151"/>
      <c r="AA1" s="5"/>
      <c r="AB1" s="5"/>
    </row>
    <row r="2" spans="1:40" x14ac:dyDescent="0.2">
      <c r="X2" s="47"/>
      <c r="Y2" s="47"/>
      <c r="Z2" s="2"/>
      <c r="AA2" s="2"/>
      <c r="AB2" s="15"/>
      <c r="AC2" s="15"/>
    </row>
    <row r="3" spans="1:40" x14ac:dyDescent="0.2">
      <c r="X3" s="52"/>
      <c r="Y3" s="67"/>
      <c r="Z3" s="91"/>
      <c r="AA3" s="15"/>
      <c r="AB3" s="123"/>
      <c r="AC3" s="123"/>
    </row>
    <row r="4" spans="1:40" x14ac:dyDescent="0.2">
      <c r="X4" s="52"/>
      <c r="Y4" s="67"/>
      <c r="Z4" s="91"/>
      <c r="AA4" s="15"/>
      <c r="AB4" s="123"/>
      <c r="AC4" s="123"/>
      <c r="AL4" s="29"/>
      <c r="AM4" s="29"/>
      <c r="AN4" s="29"/>
    </row>
    <row r="5" spans="1:40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07"/>
      <c r="O5" s="107"/>
      <c r="P5" s="107"/>
      <c r="Q5" s="107"/>
      <c r="R5" s="107"/>
      <c r="S5" s="107"/>
      <c r="T5" s="73"/>
      <c r="U5" s="141"/>
      <c r="V5" s="141"/>
      <c r="W5" s="67"/>
      <c r="X5" s="52"/>
      <c r="Y5" s="67"/>
      <c r="Z5" s="15"/>
      <c r="AA5" s="1"/>
      <c r="AB5" s="1"/>
      <c r="AC5" s="1"/>
      <c r="AL5" s="29"/>
      <c r="AM5" s="29"/>
      <c r="AN5" s="29"/>
    </row>
    <row r="6" spans="1:40" x14ac:dyDescent="0.2">
      <c r="A6" s="128"/>
      <c r="B6" s="141"/>
      <c r="C6" s="141"/>
      <c r="D6" s="141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41"/>
      <c r="P6" s="141"/>
      <c r="Q6" s="141"/>
      <c r="R6" s="128"/>
      <c r="S6" s="141"/>
      <c r="T6" s="141"/>
      <c r="U6" s="141"/>
      <c r="V6" s="141"/>
      <c r="W6" s="67"/>
      <c r="X6" s="52"/>
      <c r="Y6" s="67"/>
      <c r="Z6" s="15"/>
      <c r="AA6" s="90"/>
      <c r="AB6" s="91"/>
      <c r="AC6" s="91"/>
      <c r="AL6" s="29"/>
      <c r="AM6" s="29"/>
      <c r="AN6" s="29"/>
    </row>
    <row r="7" spans="1:40" ht="12.4" customHeight="1" x14ac:dyDescent="0.2">
      <c r="A7" s="134" t="str">
        <f>Table!A7</f>
        <v>Shell Exploration &amp; Production Company</v>
      </c>
      <c r="B7" s="128"/>
      <c r="C7" s="128"/>
      <c r="D7" s="128"/>
      <c r="E7" s="141"/>
      <c r="F7" s="141"/>
      <c r="G7" s="141"/>
      <c r="H7" s="141"/>
      <c r="I7" s="84" t="str">
        <f>Table!L7</f>
        <v>Sample Number:</v>
      </c>
      <c r="M7" s="138" t="str">
        <f>Table!P7</f>
        <v>MC 47</v>
      </c>
      <c r="N7" s="141"/>
      <c r="O7" s="134"/>
      <c r="P7" s="159"/>
      <c r="Q7" s="47"/>
      <c r="R7" s="47"/>
      <c r="S7" s="2"/>
      <c r="T7" s="90"/>
      <c r="U7" s="50"/>
      <c r="V7" s="91"/>
      <c r="AE7" s="133"/>
      <c r="AF7" s="110"/>
      <c r="AG7" s="110"/>
    </row>
    <row r="8" spans="1:40" ht="12.4" customHeight="1" x14ac:dyDescent="0.2">
      <c r="A8" s="134" t="str">
        <f>Table!A8</f>
        <v>OSC-Y-2321 Burger J 001</v>
      </c>
      <c r="B8" s="128"/>
      <c r="C8" s="128"/>
      <c r="D8" s="128"/>
      <c r="E8" s="128"/>
      <c r="F8" s="128"/>
      <c r="G8" s="128"/>
      <c r="H8" s="128"/>
      <c r="I8" s="84" t="str">
        <f>Table!L8</f>
        <v>Sample Depth, feet:</v>
      </c>
      <c r="M8" s="156">
        <f>Table!P8</f>
        <v>6477</v>
      </c>
      <c r="N8" s="141"/>
      <c r="O8" s="134"/>
      <c r="P8" s="159"/>
      <c r="Q8" s="47"/>
      <c r="R8" s="47"/>
      <c r="S8" s="2"/>
      <c r="T8" s="90"/>
      <c r="U8" s="50"/>
      <c r="V8" s="91"/>
      <c r="AE8" s="43"/>
      <c r="AF8" s="110"/>
      <c r="AG8" s="110"/>
    </row>
    <row r="9" spans="1:40" ht="12.4" customHeight="1" x14ac:dyDescent="0.2">
      <c r="A9" s="134" t="str">
        <f>Table!A9</f>
        <v>Offshore</v>
      </c>
      <c r="B9" s="128"/>
      <c r="C9" s="128"/>
      <c r="D9" s="128"/>
      <c r="E9" s="128"/>
      <c r="F9" s="128"/>
      <c r="G9" s="128"/>
      <c r="H9" s="128"/>
      <c r="I9" s="130" t="str">
        <f>Table!L9</f>
        <v>Permeability to Air (calc), mD:</v>
      </c>
      <c r="K9" s="128"/>
      <c r="L9" s="128"/>
      <c r="M9" s="53">
        <f>Table!P9</f>
        <v>1.3629112889216308</v>
      </c>
      <c r="N9" s="141"/>
      <c r="O9" s="134" t="s">
        <v>38</v>
      </c>
      <c r="P9" s="159"/>
      <c r="Q9" s="67"/>
      <c r="R9" s="47"/>
      <c r="S9" s="47"/>
      <c r="T9" s="119"/>
      <c r="U9" s="119"/>
      <c r="V9" s="33"/>
      <c r="AE9" s="43"/>
      <c r="AF9" s="110"/>
      <c r="AG9" s="110"/>
    </row>
    <row r="10" spans="1:40" ht="12.4" customHeight="1" x14ac:dyDescent="0.2">
      <c r="A10" s="134" t="str">
        <f>Table!A10</f>
        <v>HH-77445</v>
      </c>
      <c r="B10" s="128"/>
      <c r="C10" s="128"/>
      <c r="D10" s="128"/>
      <c r="E10" s="141"/>
      <c r="F10" s="141"/>
      <c r="G10" s="141"/>
      <c r="H10" s="141"/>
      <c r="I10" s="130" t="str">
        <f>Table!L10</f>
        <v>Porosity, fraction:</v>
      </c>
      <c r="K10" s="128"/>
      <c r="L10" s="128"/>
      <c r="M10" s="136">
        <f>K30</f>
        <v>0.16967964275954486</v>
      </c>
      <c r="N10" s="141"/>
      <c r="O10" s="135" t="s">
        <v>38</v>
      </c>
      <c r="P10" s="61"/>
      <c r="Q10" s="67"/>
      <c r="R10" s="47"/>
      <c r="S10" s="47"/>
      <c r="T10" s="119"/>
      <c r="U10" s="2"/>
      <c r="V10" s="33"/>
      <c r="AE10" s="43"/>
      <c r="AF10" s="110"/>
      <c r="AG10" s="110"/>
    </row>
    <row r="11" spans="1:40" ht="12.4" customHeight="1" x14ac:dyDescent="0.2">
      <c r="A11" s="173" t="s">
        <v>97</v>
      </c>
      <c r="B11" s="128"/>
      <c r="C11" s="128"/>
      <c r="D11" s="128"/>
      <c r="E11" s="141"/>
      <c r="F11" s="141"/>
      <c r="G11" s="141"/>
      <c r="H11" s="128"/>
      <c r="I11" s="84" t="str">
        <f>Table!L11</f>
        <v>Grain Density, grams/cc:</v>
      </c>
      <c r="M11" s="53">
        <f>L30</f>
        <v>2.6326443109217608</v>
      </c>
      <c r="N11" s="141"/>
      <c r="O11" s="135" t="s">
        <v>38</v>
      </c>
      <c r="P11" s="61"/>
      <c r="Q11" s="47"/>
      <c r="R11" s="12"/>
      <c r="S11" s="151"/>
      <c r="T11" s="151"/>
      <c r="U11" s="13"/>
      <c r="V11" s="4"/>
      <c r="AE11" s="43"/>
      <c r="AF11" s="110"/>
      <c r="AG11" s="110"/>
    </row>
    <row r="12" spans="1:40" ht="12.4" customHeight="1" x14ac:dyDescent="0.2">
      <c r="A12" s="134"/>
      <c r="B12" s="128"/>
      <c r="C12" s="128"/>
      <c r="D12" s="128"/>
      <c r="E12" s="128"/>
      <c r="F12" s="128"/>
      <c r="G12" s="128"/>
      <c r="H12" s="128"/>
      <c r="I12" s="128"/>
      <c r="J12" s="130"/>
      <c r="K12" s="128"/>
      <c r="L12" s="128"/>
      <c r="M12" s="136"/>
      <c r="N12" s="141"/>
      <c r="O12" s="99"/>
      <c r="P12" s="15"/>
      <c r="Q12" s="47"/>
      <c r="R12" s="67"/>
      <c r="S12" s="47"/>
      <c r="T12" s="48"/>
      <c r="U12" s="67"/>
      <c r="V12" s="4"/>
      <c r="AE12" s="110"/>
      <c r="AF12" s="110"/>
      <c r="AG12" s="110"/>
    </row>
    <row r="13" spans="1:40" ht="12.4" customHeight="1" x14ac:dyDescent="0.2">
      <c r="A13" s="161"/>
      <c r="B13" s="161" t="s">
        <v>57</v>
      </c>
      <c r="C13" s="161" t="s">
        <v>56</v>
      </c>
      <c r="D13" s="161" t="s">
        <v>57</v>
      </c>
      <c r="E13" s="161" t="s">
        <v>56</v>
      </c>
      <c r="F13" s="161" t="s">
        <v>90</v>
      </c>
      <c r="G13" s="51"/>
      <c r="H13" s="51"/>
      <c r="N13" s="141"/>
      <c r="O13" s="99"/>
      <c r="P13" s="15"/>
      <c r="Q13" s="47"/>
      <c r="R13" s="47"/>
      <c r="S13" s="47"/>
      <c r="T13" s="48"/>
      <c r="U13" s="47"/>
      <c r="V13" s="4"/>
      <c r="AE13" s="110"/>
      <c r="AF13" s="110"/>
      <c r="AG13" s="110"/>
    </row>
    <row r="14" spans="1:40" ht="12.4" customHeight="1" x14ac:dyDescent="0.2">
      <c r="A14" s="147" t="s">
        <v>84</v>
      </c>
      <c r="B14" s="147" t="s">
        <v>62</v>
      </c>
      <c r="C14" s="147" t="s">
        <v>62</v>
      </c>
      <c r="D14" s="147" t="s">
        <v>62</v>
      </c>
      <c r="E14" s="147" t="s">
        <v>62</v>
      </c>
      <c r="F14" s="147" t="s">
        <v>49</v>
      </c>
      <c r="G14" s="51"/>
      <c r="H14" s="51"/>
      <c r="I14" s="40"/>
      <c r="J14" s="40"/>
      <c r="K14" s="40"/>
      <c r="L14" s="40"/>
      <c r="M14" s="40"/>
      <c r="N14" s="141"/>
      <c r="O14" s="99"/>
      <c r="P14" s="15"/>
      <c r="Q14" s="47"/>
      <c r="R14" s="47"/>
      <c r="S14" s="47"/>
      <c r="T14" s="48"/>
      <c r="U14" s="47"/>
      <c r="V14" s="4"/>
      <c r="AE14" s="110"/>
      <c r="AF14" s="110"/>
      <c r="AG14" s="110"/>
    </row>
    <row r="15" spans="1:40" ht="12.4" customHeight="1" x14ac:dyDescent="0.2">
      <c r="A15" s="147" t="s">
        <v>77</v>
      </c>
      <c r="B15" s="147" t="s">
        <v>3</v>
      </c>
      <c r="C15" s="147" t="s">
        <v>3</v>
      </c>
      <c r="D15" s="147" t="s">
        <v>5</v>
      </c>
      <c r="E15" s="147" t="s">
        <v>5</v>
      </c>
      <c r="F15" s="147" t="s">
        <v>5</v>
      </c>
      <c r="G15" s="51"/>
      <c r="H15" s="51"/>
      <c r="I15" s="51"/>
      <c r="J15" s="51"/>
      <c r="K15" s="51"/>
      <c r="L15" s="40"/>
      <c r="M15" s="40"/>
      <c r="N15" s="128"/>
      <c r="O15" s="99"/>
      <c r="P15" s="15"/>
      <c r="Q15" s="47"/>
      <c r="R15" s="47"/>
      <c r="S15" s="47"/>
      <c r="T15" s="48"/>
      <c r="U15" s="47"/>
      <c r="V15" s="4"/>
      <c r="AE15" s="110"/>
      <c r="AF15" s="110"/>
      <c r="AG15" s="110"/>
    </row>
    <row r="16" spans="1:40" ht="12.4" customHeight="1" x14ac:dyDescent="0.2">
      <c r="A16" s="27" t="s">
        <v>48</v>
      </c>
      <c r="B16" s="27" t="s">
        <v>35</v>
      </c>
      <c r="C16" s="27" t="s">
        <v>35</v>
      </c>
      <c r="D16" s="27" t="s">
        <v>25</v>
      </c>
      <c r="E16" s="27" t="s">
        <v>25</v>
      </c>
      <c r="F16" s="27" t="s">
        <v>25</v>
      </c>
      <c r="G16" s="51"/>
      <c r="H16" s="51"/>
      <c r="I16" s="51"/>
      <c r="J16" s="51"/>
      <c r="K16" s="51"/>
      <c r="L16" s="51"/>
      <c r="M16" s="51"/>
      <c r="N16" s="128"/>
      <c r="O16" s="15"/>
      <c r="P16" s="15"/>
      <c r="Q16" s="67"/>
      <c r="R16" s="4"/>
      <c r="S16" s="4"/>
      <c r="T16" s="4"/>
      <c r="U16" s="4"/>
      <c r="V16" s="4"/>
      <c r="AE16" s="110"/>
      <c r="AF16" s="110"/>
      <c r="AG16" s="110"/>
    </row>
    <row r="17" spans="1:35" ht="12.4" customHeight="1" x14ac:dyDescent="0.2">
      <c r="A17" s="141"/>
      <c r="B17" s="141"/>
      <c r="E17" s="141"/>
      <c r="F17" s="141"/>
      <c r="G17" s="141"/>
      <c r="H17" s="141"/>
      <c r="I17" s="141"/>
      <c r="J17" s="141"/>
      <c r="K17" s="141"/>
      <c r="L17" s="141"/>
      <c r="M17" s="141"/>
      <c r="N17" s="128"/>
      <c r="O17" s="15"/>
      <c r="P17" s="15"/>
      <c r="Q17" s="52"/>
      <c r="R17" s="67"/>
      <c r="S17" s="67"/>
      <c r="T17" s="139"/>
      <c r="U17" s="4"/>
      <c r="V17" s="4"/>
      <c r="AE17" s="110"/>
      <c r="AF17" s="110"/>
      <c r="AG17" s="110"/>
    </row>
    <row r="18" spans="1:35" ht="12.4" customHeight="1" x14ac:dyDescent="0.2">
      <c r="A18" s="19">
        <v>1.4877049922943115</v>
      </c>
      <c r="B18" s="11">
        <v>0</v>
      </c>
      <c r="C18" s="55">
        <f t="shared" ref="C18:C136" si="0">IF(B18-I$34&lt;0,0,B18-I$34)</f>
        <v>0</v>
      </c>
      <c r="D18" s="55">
        <f t="shared" ref="D18:E136" si="1">B18/$H$23</f>
        <v>0</v>
      </c>
      <c r="E18" s="55">
        <f t="shared" si="1"/>
        <v>0</v>
      </c>
      <c r="F18" s="55">
        <f t="shared" ref="F18:F136" si="2">E18-E17</f>
        <v>0</v>
      </c>
      <c r="G18" s="55"/>
      <c r="H18" s="150" t="s">
        <v>19</v>
      </c>
      <c r="I18" s="145"/>
      <c r="J18" s="145"/>
      <c r="K18" s="145"/>
      <c r="L18" s="145"/>
      <c r="M18" s="79"/>
      <c r="O18" s="19"/>
      <c r="P18" s="15"/>
      <c r="Q18" s="125"/>
      <c r="R18" s="17"/>
      <c r="S18" s="118"/>
      <c r="T18" s="98"/>
      <c r="U18" s="98"/>
      <c r="V18" s="98"/>
      <c r="W18" s="111"/>
      <c r="X18" s="125"/>
      <c r="AG18" s="110"/>
      <c r="AH18" s="110"/>
      <c r="AI18" s="110"/>
    </row>
    <row r="19" spans="1:35" ht="12.4" customHeight="1" x14ac:dyDescent="0.2">
      <c r="A19" s="19">
        <v>1.5774790048599243</v>
      </c>
      <c r="B19" s="11">
        <v>0</v>
      </c>
      <c r="C19" s="55">
        <f t="shared" si="0"/>
        <v>0</v>
      </c>
      <c r="D19" s="55">
        <f t="shared" si="1"/>
        <v>0</v>
      </c>
      <c r="E19" s="55">
        <f t="shared" si="1"/>
        <v>0</v>
      </c>
      <c r="F19" s="55">
        <f t="shared" si="2"/>
        <v>0</v>
      </c>
      <c r="G19" s="55"/>
      <c r="H19" s="161" t="s">
        <v>88</v>
      </c>
      <c r="I19" s="161" t="s">
        <v>2</v>
      </c>
      <c r="J19" s="161" t="s">
        <v>83</v>
      </c>
      <c r="K19" s="161"/>
      <c r="L19" s="161" t="s">
        <v>83</v>
      </c>
      <c r="M19" s="161" t="s">
        <v>15</v>
      </c>
      <c r="O19" s="19"/>
      <c r="P19" s="15"/>
      <c r="Q19" s="125"/>
      <c r="R19" s="17"/>
      <c r="S19" s="51"/>
      <c r="T19" s="51"/>
      <c r="U19" s="51"/>
      <c r="V19" s="51"/>
      <c r="W19" s="111"/>
      <c r="X19" s="125"/>
      <c r="AG19" s="110"/>
      <c r="AH19" s="110"/>
      <c r="AI19" s="110"/>
    </row>
    <row r="20" spans="1:35" ht="12.4" customHeight="1" x14ac:dyDescent="0.2">
      <c r="A20" s="19">
        <v>1.7830077409744263</v>
      </c>
      <c r="B20" s="11">
        <v>1.0802418740058783E-3</v>
      </c>
      <c r="C20" s="55">
        <f t="shared" si="0"/>
        <v>0</v>
      </c>
      <c r="D20" s="55">
        <f t="shared" si="1"/>
        <v>1.0340552126038383E-3</v>
      </c>
      <c r="E20" s="55">
        <f t="shared" si="1"/>
        <v>0</v>
      </c>
      <c r="F20" s="55">
        <f t="shared" si="2"/>
        <v>0</v>
      </c>
      <c r="G20" s="55"/>
      <c r="H20" s="147" t="s">
        <v>3</v>
      </c>
      <c r="I20" s="147" t="s">
        <v>3</v>
      </c>
      <c r="J20" s="147" t="s">
        <v>3</v>
      </c>
      <c r="K20" s="147" t="s">
        <v>61</v>
      </c>
      <c r="L20" s="147" t="s">
        <v>39</v>
      </c>
      <c r="M20" s="147" t="s">
        <v>9</v>
      </c>
      <c r="O20" s="19"/>
      <c r="P20" s="15"/>
      <c r="Q20" s="125"/>
      <c r="R20" s="17"/>
      <c r="S20" s="51"/>
      <c r="T20" s="51"/>
      <c r="U20" s="51"/>
      <c r="V20" s="51"/>
      <c r="W20" s="111"/>
      <c r="X20" s="125"/>
      <c r="AG20" s="110"/>
      <c r="AH20" s="110"/>
      <c r="AI20" s="110"/>
    </row>
    <row r="21" spans="1:35" ht="12.4" customHeight="1" x14ac:dyDescent="0.2">
      <c r="A21" s="19">
        <v>1.9855785369873047</v>
      </c>
      <c r="B21" s="11">
        <v>1.8210221511544659E-3</v>
      </c>
      <c r="C21" s="55">
        <f t="shared" si="0"/>
        <v>0</v>
      </c>
      <c r="D21" s="55">
        <f t="shared" si="1"/>
        <v>1.7431627980550616E-3</v>
      </c>
      <c r="E21" s="55">
        <f t="shared" si="1"/>
        <v>0</v>
      </c>
      <c r="F21" s="55">
        <f t="shared" si="2"/>
        <v>0</v>
      </c>
      <c r="G21" s="55"/>
      <c r="H21" s="27" t="s">
        <v>35</v>
      </c>
      <c r="I21" s="27" t="s">
        <v>35</v>
      </c>
      <c r="J21" s="27" t="s">
        <v>35</v>
      </c>
      <c r="K21" s="27" t="s">
        <v>25</v>
      </c>
      <c r="L21" s="27" t="s">
        <v>26</v>
      </c>
      <c r="M21" s="27" t="s">
        <v>18</v>
      </c>
      <c r="O21" s="19"/>
      <c r="P21" s="15"/>
      <c r="Q21" s="125"/>
      <c r="R21" s="17"/>
      <c r="S21" s="51"/>
      <c r="T21" s="51"/>
      <c r="U21" s="51"/>
      <c r="V21" s="51"/>
      <c r="W21" s="111"/>
      <c r="X21" s="125"/>
      <c r="AG21" s="16"/>
      <c r="AH21" s="110"/>
      <c r="AI21" s="110"/>
    </row>
    <row r="22" spans="1:35" ht="12.4" customHeight="1" x14ac:dyDescent="0.2">
      <c r="A22" s="19">
        <v>2.1427428722381592</v>
      </c>
      <c r="B22" s="11">
        <v>2.0662608519487549E-3</v>
      </c>
      <c r="C22" s="55">
        <f t="shared" si="0"/>
        <v>0</v>
      </c>
      <c r="D22" s="55">
        <f t="shared" si="1"/>
        <v>1.9779161093187087E-3</v>
      </c>
      <c r="E22" s="55">
        <f t="shared" si="1"/>
        <v>0</v>
      </c>
      <c r="F22" s="55">
        <f t="shared" si="2"/>
        <v>0</v>
      </c>
      <c r="G22" s="55"/>
      <c r="H22" s="42"/>
      <c r="I22" s="19"/>
      <c r="J22" s="19"/>
      <c r="K22" s="19"/>
      <c r="L22" s="19"/>
      <c r="M22" s="19"/>
      <c r="O22" s="19"/>
      <c r="P22" s="15"/>
      <c r="Q22" s="125"/>
      <c r="R22" s="17"/>
      <c r="S22" s="129"/>
      <c r="T22" s="111"/>
      <c r="U22" s="111"/>
      <c r="V22" s="111"/>
      <c r="W22" s="111"/>
      <c r="X22" s="125"/>
      <c r="AG22" s="16"/>
      <c r="AH22" s="110"/>
      <c r="AI22" s="110"/>
    </row>
    <row r="23" spans="1:35" ht="12.4" customHeight="1" x14ac:dyDescent="0.2">
      <c r="A23" s="19">
        <v>2.3324432373046875</v>
      </c>
      <c r="B23" s="11">
        <v>2.555035415338352E-3</v>
      </c>
      <c r="C23" s="55">
        <f t="shared" si="0"/>
        <v>0</v>
      </c>
      <c r="D23" s="55">
        <f t="shared" si="1"/>
        <v>2.4457926999445854E-3</v>
      </c>
      <c r="E23" s="55">
        <f t="shared" si="1"/>
        <v>0</v>
      </c>
      <c r="F23" s="55">
        <f t="shared" si="2"/>
        <v>0</v>
      </c>
      <c r="G23" s="55"/>
      <c r="H23" s="142">
        <f>I23-J23</f>
        <v>1.0446655660540003</v>
      </c>
      <c r="I23" s="142">
        <v>5.95</v>
      </c>
      <c r="J23" s="142">
        <v>4.9053344339459999</v>
      </c>
      <c r="K23" s="70">
        <f>H23/I23</f>
        <v>0.17557404471495802</v>
      </c>
      <c r="L23" s="142">
        <f>M23/J23</f>
        <v>2.6432448540658942</v>
      </c>
      <c r="M23" s="142">
        <v>12.965999999999999</v>
      </c>
      <c r="O23" s="24"/>
      <c r="P23" s="15"/>
      <c r="Q23" s="125"/>
      <c r="R23" s="17"/>
      <c r="S23" s="96"/>
      <c r="T23" s="96"/>
      <c r="U23" s="96"/>
      <c r="V23" s="96"/>
      <c r="W23" s="111"/>
      <c r="X23" s="125"/>
      <c r="AG23" s="16"/>
      <c r="AH23" s="110"/>
      <c r="AI23" s="110"/>
    </row>
    <row r="24" spans="1:35" ht="12.4" customHeight="1" x14ac:dyDescent="0.2">
      <c r="A24" s="19">
        <v>2.562514066696167</v>
      </c>
      <c r="B24" s="11">
        <v>2.9839732821565121E-3</v>
      </c>
      <c r="C24" s="55">
        <f t="shared" si="0"/>
        <v>0</v>
      </c>
      <c r="D24" s="55">
        <f t="shared" si="1"/>
        <v>2.856390962925896E-3</v>
      </c>
      <c r="E24" s="55">
        <f t="shared" si="1"/>
        <v>0</v>
      </c>
      <c r="F24" s="55">
        <f t="shared" si="2"/>
        <v>0</v>
      </c>
      <c r="G24" s="55"/>
      <c r="O24" s="19"/>
      <c r="P24" s="15"/>
      <c r="Q24" s="125"/>
      <c r="R24" s="17"/>
      <c r="S24" s="4"/>
      <c r="T24" s="4"/>
      <c r="U24" s="4"/>
      <c r="V24" s="4"/>
      <c r="W24" s="111"/>
      <c r="X24" s="125"/>
      <c r="AG24" s="16"/>
      <c r="AH24" s="110"/>
      <c r="AI24" s="110"/>
    </row>
    <row r="25" spans="1:35" ht="12.4" customHeight="1" x14ac:dyDescent="0.2">
      <c r="A25" s="19">
        <v>2.7917051315307617</v>
      </c>
      <c r="B25" s="11">
        <v>3.4269166865560688E-3</v>
      </c>
      <c r="C25" s="55">
        <f t="shared" si="0"/>
        <v>0</v>
      </c>
      <c r="D25" s="55">
        <f t="shared" si="1"/>
        <v>3.2803959448003154E-3</v>
      </c>
      <c r="E25" s="55">
        <f t="shared" si="1"/>
        <v>0</v>
      </c>
      <c r="F25" s="55">
        <f t="shared" si="2"/>
        <v>0</v>
      </c>
      <c r="G25" s="55"/>
      <c r="H25" s="150" t="s">
        <v>76</v>
      </c>
      <c r="I25" s="145"/>
      <c r="J25" s="145"/>
      <c r="K25" s="145"/>
      <c r="L25" s="145"/>
      <c r="M25" s="79"/>
      <c r="O25" s="19"/>
      <c r="P25" s="15"/>
      <c r="Q25" s="125"/>
      <c r="R25" s="17"/>
      <c r="S25" s="118"/>
      <c r="T25" s="98"/>
      <c r="U25" s="98"/>
      <c r="V25" s="98"/>
      <c r="W25" s="111"/>
      <c r="X25" s="125"/>
      <c r="AG25" s="113"/>
      <c r="AH25" s="110"/>
      <c r="AI25" s="110"/>
    </row>
    <row r="26" spans="1:35" ht="12.4" customHeight="1" x14ac:dyDescent="0.2">
      <c r="A26" s="19">
        <v>3.0887665748596191</v>
      </c>
      <c r="B26" s="11">
        <v>3.9635331731114999E-3</v>
      </c>
      <c r="C26" s="55">
        <f t="shared" si="0"/>
        <v>0</v>
      </c>
      <c r="D26" s="55">
        <f t="shared" si="1"/>
        <v>3.7940689364184699E-3</v>
      </c>
      <c r="E26" s="55">
        <f t="shared" si="1"/>
        <v>0</v>
      </c>
      <c r="F26" s="55">
        <f t="shared" si="2"/>
        <v>0</v>
      </c>
      <c r="G26" s="55"/>
      <c r="H26" s="161" t="s">
        <v>88</v>
      </c>
      <c r="I26" s="161" t="s">
        <v>2</v>
      </c>
      <c r="J26" s="161" t="s">
        <v>83</v>
      </c>
      <c r="K26" s="161"/>
      <c r="L26" s="161" t="s">
        <v>83</v>
      </c>
      <c r="M26" s="161" t="s">
        <v>15</v>
      </c>
      <c r="O26" s="19"/>
      <c r="P26" s="15"/>
      <c r="Q26" s="125"/>
      <c r="R26" s="17"/>
      <c r="S26" s="51"/>
      <c r="T26" s="51"/>
      <c r="U26" s="51"/>
      <c r="V26" s="51"/>
      <c r="W26" s="111"/>
      <c r="X26" s="125"/>
      <c r="AG26" s="113"/>
      <c r="AH26" s="110"/>
      <c r="AI26" s="110"/>
    </row>
    <row r="27" spans="1:35" ht="12.4" customHeight="1" x14ac:dyDescent="0.2">
      <c r="A27" s="19">
        <v>3.3725578784942627</v>
      </c>
      <c r="B27" s="11">
        <v>4.4583245572575834E-3</v>
      </c>
      <c r="C27" s="55">
        <f t="shared" si="0"/>
        <v>0</v>
      </c>
      <c r="D27" s="55">
        <f t="shared" si="1"/>
        <v>4.2677050935046573E-3</v>
      </c>
      <c r="E27" s="55">
        <f t="shared" si="1"/>
        <v>0</v>
      </c>
      <c r="F27" s="55">
        <f t="shared" si="2"/>
        <v>0</v>
      </c>
      <c r="G27" s="55"/>
      <c r="H27" s="147" t="s">
        <v>3</v>
      </c>
      <c r="I27" s="147" t="s">
        <v>3</v>
      </c>
      <c r="J27" s="147" t="s">
        <v>3</v>
      </c>
      <c r="K27" s="147" t="s">
        <v>61</v>
      </c>
      <c r="L27" s="147" t="s">
        <v>39</v>
      </c>
      <c r="M27" s="147" t="s">
        <v>9</v>
      </c>
      <c r="O27" s="19"/>
      <c r="P27" s="15"/>
      <c r="Q27" s="125"/>
      <c r="R27" s="17"/>
      <c r="S27" s="51"/>
      <c r="T27" s="51"/>
      <c r="U27" s="51"/>
      <c r="V27" s="51"/>
      <c r="W27" s="111"/>
      <c r="X27" s="125"/>
      <c r="AG27" s="113"/>
      <c r="AH27" s="110"/>
      <c r="AI27" s="110"/>
    </row>
    <row r="28" spans="1:35" ht="12.4" customHeight="1" x14ac:dyDescent="0.2">
      <c r="A28" s="19">
        <v>3.6760144233703613</v>
      </c>
      <c r="B28" s="11">
        <v>4.8069567632919637E-3</v>
      </c>
      <c r="C28" s="55">
        <f t="shared" si="0"/>
        <v>0</v>
      </c>
      <c r="D28" s="55">
        <f t="shared" si="1"/>
        <v>4.6014312326280744E-3</v>
      </c>
      <c r="E28" s="55">
        <f t="shared" si="1"/>
        <v>0</v>
      </c>
      <c r="F28" s="55">
        <f t="shared" si="2"/>
        <v>0</v>
      </c>
      <c r="G28" s="55"/>
      <c r="H28" s="27" t="s">
        <v>35</v>
      </c>
      <c r="I28" s="27" t="s">
        <v>35</v>
      </c>
      <c r="J28" s="27" t="s">
        <v>35</v>
      </c>
      <c r="K28" s="27" t="s">
        <v>25</v>
      </c>
      <c r="L28" s="27" t="s">
        <v>26</v>
      </c>
      <c r="M28" s="27" t="s">
        <v>18</v>
      </c>
      <c r="O28" s="19"/>
      <c r="P28" s="15"/>
      <c r="Q28" s="125"/>
      <c r="R28" s="17"/>
      <c r="S28" s="51"/>
      <c r="T28" s="51"/>
      <c r="U28" s="51"/>
      <c r="V28" s="51"/>
      <c r="W28" s="111"/>
      <c r="X28" s="125"/>
      <c r="AG28" s="113"/>
      <c r="AH28" s="110"/>
      <c r="AI28" s="110"/>
    </row>
    <row r="29" spans="1:35" ht="12.4" customHeight="1" x14ac:dyDescent="0.2">
      <c r="A29" s="19">
        <v>4.0210404396057129</v>
      </c>
      <c r="B29" s="11">
        <v>5.146541379595874E-3</v>
      </c>
      <c r="C29" s="55">
        <f t="shared" si="0"/>
        <v>0</v>
      </c>
      <c r="D29" s="55">
        <f t="shared" si="1"/>
        <v>4.9264966194260892E-3</v>
      </c>
      <c r="E29" s="55">
        <f t="shared" si="1"/>
        <v>0</v>
      </c>
      <c r="F29" s="55">
        <f t="shared" si="2"/>
        <v>0</v>
      </c>
      <c r="G29" s="55"/>
      <c r="H29" s="42"/>
      <c r="I29" s="19"/>
      <c r="J29" s="19"/>
      <c r="K29" s="19"/>
      <c r="L29" s="19"/>
      <c r="M29" s="19"/>
      <c r="O29" s="19"/>
      <c r="P29" s="15"/>
      <c r="Q29" s="125"/>
      <c r="R29" s="17"/>
      <c r="S29" s="129"/>
      <c r="T29" s="111"/>
      <c r="U29" s="111"/>
      <c r="V29" s="111"/>
      <c r="W29" s="111"/>
      <c r="X29" s="125"/>
      <c r="AG29" s="64"/>
      <c r="AH29" s="110"/>
      <c r="AI29" s="110"/>
    </row>
    <row r="30" spans="1:35" ht="12.4" customHeight="1" x14ac:dyDescent="0.2">
      <c r="A30" s="19">
        <v>4.3908481597900391</v>
      </c>
      <c r="B30" s="11">
        <v>5.4502775253786233E-3</v>
      </c>
      <c r="C30" s="55">
        <f t="shared" si="0"/>
        <v>0</v>
      </c>
      <c r="D30" s="55">
        <f t="shared" si="1"/>
        <v>5.2172462675934422E-3</v>
      </c>
      <c r="E30" s="55">
        <f t="shared" si="1"/>
        <v>0</v>
      </c>
      <c r="F30" s="55">
        <f t="shared" si="2"/>
        <v>0</v>
      </c>
      <c r="G30" s="55"/>
      <c r="H30" s="142">
        <f>C136</f>
        <v>1.0064631669443334</v>
      </c>
      <c r="I30" s="142">
        <f>(Table!AJ5-(Table!AJ4-Table!AJ2-'Raw Data'!M30)/Table!AJ3)-'Raw Data'!I34</f>
        <v>5.9315493041826173</v>
      </c>
      <c r="J30" s="142">
        <f>I30-H30</f>
        <v>4.9250861372382841</v>
      </c>
      <c r="K30" s="70">
        <f>H30/I30</f>
        <v>0.16967964275954486</v>
      </c>
      <c r="L30" s="142">
        <f>M30/J30</f>
        <v>2.6326443109217608</v>
      </c>
      <c r="M30" s="142">
        <f>M23</f>
        <v>12.965999999999999</v>
      </c>
      <c r="N30" s="155"/>
      <c r="O30" s="55"/>
      <c r="P30" s="15"/>
      <c r="Q30" s="4"/>
      <c r="R30" s="17"/>
      <c r="S30" s="96"/>
      <c r="T30" s="96"/>
      <c r="U30" s="96"/>
      <c r="V30" s="96"/>
      <c r="W30" s="81"/>
      <c r="X30" s="137"/>
    </row>
    <row r="31" spans="1:35" ht="12.4" customHeight="1" x14ac:dyDescent="0.2">
      <c r="A31" s="19">
        <v>4.8056631088256836</v>
      </c>
      <c r="B31" s="11">
        <v>5.6417954074277077E-3</v>
      </c>
      <c r="C31" s="55">
        <f t="shared" si="0"/>
        <v>0</v>
      </c>
      <c r="D31" s="55">
        <f t="shared" si="1"/>
        <v>5.4005756394731926E-3</v>
      </c>
      <c r="E31" s="55">
        <f t="shared" si="1"/>
        <v>0</v>
      </c>
      <c r="F31" s="55">
        <f t="shared" si="2"/>
        <v>0</v>
      </c>
      <c r="G31" s="55"/>
      <c r="H31" s="42"/>
      <c r="I31" s="19"/>
      <c r="J31" s="19"/>
      <c r="K31" s="19"/>
      <c r="L31" s="19"/>
      <c r="M31" s="39"/>
      <c r="O31" s="105"/>
      <c r="P31" s="15"/>
      <c r="Q31" s="96"/>
      <c r="R31" s="4"/>
      <c r="S31" s="4"/>
      <c r="T31" s="4"/>
      <c r="U31" s="4"/>
      <c r="V31" s="4"/>
    </row>
    <row r="32" spans="1:35" ht="12.4" customHeight="1" x14ac:dyDescent="0.2">
      <c r="A32" s="19">
        <v>5.2518949508666992</v>
      </c>
      <c r="B32" s="11">
        <v>5.8890044948493592E-3</v>
      </c>
      <c r="C32" s="55">
        <f t="shared" si="0"/>
        <v>0</v>
      </c>
      <c r="D32" s="55">
        <f t="shared" si="1"/>
        <v>5.6372150918057038E-3</v>
      </c>
      <c r="E32" s="55">
        <f t="shared" si="1"/>
        <v>0</v>
      </c>
      <c r="F32" s="55">
        <f t="shared" si="2"/>
        <v>0</v>
      </c>
      <c r="G32" s="55"/>
      <c r="I32" s="164" t="s">
        <v>36</v>
      </c>
      <c r="J32" s="165"/>
      <c r="K32" s="164" t="s">
        <v>64</v>
      </c>
      <c r="L32" s="165"/>
      <c r="M32" s="129"/>
      <c r="N32" s="39"/>
      <c r="O32" s="105"/>
      <c r="P32" s="15"/>
      <c r="Q32" s="96"/>
      <c r="R32" s="4"/>
      <c r="S32" s="4"/>
      <c r="T32" s="4"/>
      <c r="U32" s="4"/>
      <c r="V32" s="4"/>
    </row>
    <row r="33" spans="1:22" ht="12.4" customHeight="1" x14ac:dyDescent="0.2">
      <c r="A33" s="19">
        <v>5.7560033798217773</v>
      </c>
      <c r="B33" s="11">
        <v>6.1354120690666602E-3</v>
      </c>
      <c r="C33" s="55">
        <f t="shared" si="0"/>
        <v>0</v>
      </c>
      <c r="D33" s="55">
        <f t="shared" si="1"/>
        <v>5.8730873003135934E-3</v>
      </c>
      <c r="E33" s="55">
        <f t="shared" si="1"/>
        <v>0</v>
      </c>
      <c r="F33" s="55">
        <f t="shared" si="2"/>
        <v>0</v>
      </c>
      <c r="G33" s="55"/>
      <c r="I33" s="166" t="s">
        <v>35</v>
      </c>
      <c r="J33" s="167"/>
      <c r="K33" s="166" t="s">
        <v>48</v>
      </c>
      <c r="L33" s="167"/>
      <c r="M33" s="4"/>
      <c r="N33" s="39"/>
      <c r="O33" s="105"/>
      <c r="P33" s="15"/>
      <c r="Q33" s="96"/>
      <c r="R33" s="4"/>
      <c r="S33" s="4"/>
      <c r="T33" s="4"/>
      <c r="U33" s="4"/>
      <c r="V33" s="4"/>
    </row>
    <row r="34" spans="1:22" ht="12.4" customHeight="1" x14ac:dyDescent="0.2">
      <c r="A34" s="19">
        <v>6.2936878204345703</v>
      </c>
      <c r="B34" s="11">
        <v>6.2351717836281748E-3</v>
      </c>
      <c r="C34" s="55">
        <f t="shared" si="0"/>
        <v>0</v>
      </c>
      <c r="D34" s="55">
        <f t="shared" si="1"/>
        <v>5.9685817033102726E-3</v>
      </c>
      <c r="E34" s="55">
        <f t="shared" si="1"/>
        <v>0</v>
      </c>
      <c r="F34" s="55">
        <f t="shared" si="2"/>
        <v>0</v>
      </c>
      <c r="G34" s="55"/>
      <c r="I34" s="57">
        <v>9.2760574089770665E-3</v>
      </c>
      <c r="J34" s="140"/>
      <c r="K34" s="31">
        <f ca="1">LOOKUP(I34,B$18:B$136,OFFSET(A$18:A$136,1,0))</f>
        <v>36.757755279541016</v>
      </c>
      <c r="L34" s="140"/>
      <c r="M34" s="8"/>
      <c r="N34" s="39"/>
      <c r="O34" s="105"/>
      <c r="P34" s="15"/>
      <c r="Q34" s="96"/>
      <c r="R34" s="4"/>
      <c r="S34" s="4"/>
      <c r="T34" s="4"/>
      <c r="U34" s="4"/>
      <c r="V34" s="4"/>
    </row>
    <row r="35" spans="1:22" ht="12.4" customHeight="1" x14ac:dyDescent="0.2">
      <c r="A35" s="19">
        <v>6.8869314193725586</v>
      </c>
      <c r="B35" s="11">
        <v>6.4814533195167306E-3</v>
      </c>
      <c r="C35" s="55">
        <f t="shared" si="0"/>
        <v>0</v>
      </c>
      <c r="D35" s="55">
        <f t="shared" si="1"/>
        <v>6.2043332623655124E-3</v>
      </c>
      <c r="E35" s="55">
        <f t="shared" si="1"/>
        <v>0</v>
      </c>
      <c r="F35" s="55">
        <f t="shared" si="2"/>
        <v>0</v>
      </c>
      <c r="G35" s="55"/>
      <c r="H35" s="42"/>
      <c r="I35" s="19"/>
      <c r="J35" s="19"/>
      <c r="K35" s="111"/>
      <c r="L35" s="111"/>
      <c r="M35" s="111"/>
      <c r="N35" s="39"/>
      <c r="O35" s="105"/>
      <c r="P35" s="15"/>
      <c r="Q35" s="96"/>
      <c r="R35" s="4"/>
      <c r="S35" s="4"/>
      <c r="T35" s="4"/>
      <c r="U35" s="4"/>
      <c r="V35" s="4"/>
    </row>
    <row r="36" spans="1:22" ht="12.4" customHeight="1" x14ac:dyDescent="0.2">
      <c r="A36" s="19">
        <v>7.5302977561950684</v>
      </c>
      <c r="B36" s="11">
        <v>6.5803103883226863E-3</v>
      </c>
      <c r="C36" s="55">
        <f t="shared" si="0"/>
        <v>0</v>
      </c>
      <c r="D36" s="55">
        <f t="shared" si="1"/>
        <v>6.2989636129947256E-3</v>
      </c>
      <c r="E36" s="55">
        <f t="shared" si="1"/>
        <v>0</v>
      </c>
      <c r="F36" s="55">
        <f t="shared" si="2"/>
        <v>0</v>
      </c>
      <c r="G36" s="55"/>
      <c r="H36" s="42"/>
      <c r="I36" s="19"/>
      <c r="J36" s="19"/>
      <c r="K36" s="19"/>
      <c r="L36" s="19"/>
      <c r="M36" s="19"/>
      <c r="N36" s="39"/>
      <c r="O36" s="105"/>
      <c r="P36" s="15"/>
      <c r="Q36" s="96"/>
      <c r="R36" s="4"/>
      <c r="S36" s="4"/>
      <c r="T36" s="4"/>
      <c r="U36" s="4"/>
      <c r="V36" s="4"/>
    </row>
    <row r="37" spans="1:22" ht="12.4" customHeight="1" x14ac:dyDescent="0.2">
      <c r="A37" s="19">
        <v>8.242253303527832</v>
      </c>
      <c r="B37" s="11">
        <v>6.8251553136797153E-3</v>
      </c>
      <c r="C37" s="55">
        <f t="shared" si="0"/>
        <v>0</v>
      </c>
      <c r="D37" s="55">
        <f t="shared" si="1"/>
        <v>6.5333399850253252E-3</v>
      </c>
      <c r="E37" s="55">
        <f t="shared" si="1"/>
        <v>0</v>
      </c>
      <c r="F37" s="55">
        <f t="shared" si="2"/>
        <v>0</v>
      </c>
      <c r="G37" s="55"/>
      <c r="H37" s="42"/>
      <c r="I37" s="19"/>
      <c r="J37" s="19"/>
      <c r="K37" s="19"/>
      <c r="L37" s="19"/>
      <c r="M37" s="19"/>
      <c r="N37" s="39"/>
      <c r="O37" s="105"/>
      <c r="P37" s="15"/>
      <c r="Q37" s="96"/>
      <c r="R37" s="4"/>
      <c r="S37" s="4"/>
      <c r="T37" s="4"/>
      <c r="U37" s="4"/>
      <c r="V37" s="4"/>
    </row>
    <row r="38" spans="1:22" ht="12.4" customHeight="1" x14ac:dyDescent="0.2">
      <c r="A38" s="19">
        <v>9.024317741394043</v>
      </c>
      <c r="B38" s="11">
        <v>6.9738926171266933E-3</v>
      </c>
      <c r="C38" s="55">
        <f t="shared" si="0"/>
        <v>0</v>
      </c>
      <c r="D38" s="55">
        <f t="shared" si="1"/>
        <v>6.675717898378784E-3</v>
      </c>
      <c r="E38" s="55">
        <f t="shared" si="1"/>
        <v>0</v>
      </c>
      <c r="F38" s="55">
        <f t="shared" si="2"/>
        <v>0</v>
      </c>
      <c r="G38" s="55"/>
      <c r="N38" s="39"/>
      <c r="O38" s="105"/>
      <c r="P38" s="15"/>
      <c r="Q38" s="96"/>
      <c r="R38" s="4"/>
      <c r="S38" s="4"/>
      <c r="T38" s="4"/>
      <c r="U38" s="4"/>
      <c r="V38" s="4"/>
    </row>
    <row r="39" spans="1:22" ht="12.4" customHeight="1" x14ac:dyDescent="0.2">
      <c r="A39" s="19">
        <v>9.8707351684570312</v>
      </c>
      <c r="B39" s="11">
        <v>7.0728862903488331E-3</v>
      </c>
      <c r="C39" s="55">
        <f t="shared" si="0"/>
        <v>0</v>
      </c>
      <c r="D39" s="55">
        <f t="shared" si="1"/>
        <v>6.7704790127860164E-3</v>
      </c>
      <c r="E39" s="55">
        <f t="shared" si="1"/>
        <v>0</v>
      </c>
      <c r="F39" s="55">
        <f t="shared" si="2"/>
        <v>0</v>
      </c>
      <c r="G39" s="55"/>
      <c r="N39" s="39"/>
      <c r="O39" s="105"/>
      <c r="P39" s="15"/>
      <c r="Q39" s="96"/>
      <c r="R39" s="4"/>
      <c r="S39" s="4"/>
      <c r="T39" s="4"/>
      <c r="U39" s="4"/>
      <c r="V39" s="4"/>
    </row>
    <row r="40" spans="1:22" ht="12.4" customHeight="1" x14ac:dyDescent="0.2">
      <c r="A40" s="19">
        <v>10.769113540649414</v>
      </c>
      <c r="B40" s="11">
        <v>7.2711702419619535E-3</v>
      </c>
      <c r="C40" s="55">
        <f t="shared" si="0"/>
        <v>0</v>
      </c>
      <c r="D40" s="55">
        <f t="shared" si="1"/>
        <v>6.9602851651627004E-3</v>
      </c>
      <c r="E40" s="55">
        <f t="shared" si="1"/>
        <v>0</v>
      </c>
      <c r="F40" s="55">
        <f t="shared" si="2"/>
        <v>0</v>
      </c>
      <c r="G40" s="55"/>
      <c r="N40" s="39"/>
      <c r="O40" s="105"/>
      <c r="P40" s="15"/>
      <c r="Q40" s="96"/>
      <c r="R40" s="4"/>
      <c r="S40" s="4"/>
      <c r="T40" s="4"/>
      <c r="U40" s="4"/>
      <c r="V40" s="4"/>
    </row>
    <row r="41" spans="1:22" ht="12.4" customHeight="1" x14ac:dyDescent="0.2">
      <c r="A41" s="19">
        <v>11.878936767578125</v>
      </c>
      <c r="B41" s="11">
        <v>7.3691699482442341E-3</v>
      </c>
      <c r="C41" s="55">
        <f t="shared" si="0"/>
        <v>0</v>
      </c>
      <c r="D41" s="55">
        <f t="shared" si="1"/>
        <v>7.0540948105331834E-3</v>
      </c>
      <c r="E41" s="55">
        <f t="shared" si="1"/>
        <v>0</v>
      </c>
      <c r="F41" s="55">
        <f t="shared" si="2"/>
        <v>0</v>
      </c>
      <c r="G41" s="55"/>
      <c r="N41" s="39"/>
      <c r="O41" s="105"/>
      <c r="P41" s="15"/>
      <c r="Q41" s="96"/>
      <c r="R41" s="4"/>
      <c r="S41" s="4"/>
      <c r="T41" s="4"/>
      <c r="U41" s="4"/>
      <c r="V41" s="4"/>
    </row>
    <row r="42" spans="1:22" ht="12.4" customHeight="1" x14ac:dyDescent="0.2">
      <c r="A42" s="19">
        <v>12.864531517028809</v>
      </c>
      <c r="B42" s="11">
        <v>7.4193203728354995E-3</v>
      </c>
      <c r="C42" s="55">
        <f t="shared" si="0"/>
        <v>0</v>
      </c>
      <c r="D42" s="55">
        <f t="shared" si="1"/>
        <v>7.1021010110062189E-3</v>
      </c>
      <c r="E42" s="55">
        <f t="shared" si="1"/>
        <v>0</v>
      </c>
      <c r="F42" s="55">
        <f t="shared" si="2"/>
        <v>0</v>
      </c>
      <c r="G42" s="55"/>
      <c r="H42" s="42"/>
      <c r="I42" s="19"/>
      <c r="J42" s="19"/>
      <c r="K42" s="19"/>
      <c r="L42" s="19"/>
      <c r="M42" s="19"/>
      <c r="N42" s="39"/>
      <c r="O42" s="105"/>
      <c r="P42" s="15"/>
      <c r="Q42" s="96"/>
      <c r="R42" s="4"/>
      <c r="S42" s="4"/>
      <c r="T42" s="4"/>
      <c r="U42" s="4"/>
      <c r="V42" s="4"/>
    </row>
    <row r="43" spans="1:22" ht="12.4" customHeight="1" x14ac:dyDescent="0.2">
      <c r="A43" s="19">
        <v>14.162136077880859</v>
      </c>
      <c r="B43" s="11">
        <v>7.6644619033613701E-3</v>
      </c>
      <c r="C43" s="55">
        <f t="shared" si="0"/>
        <v>0</v>
      </c>
      <c r="D43" s="55">
        <f t="shared" si="1"/>
        <v>7.3367613065990376E-3</v>
      </c>
      <c r="E43" s="55">
        <f t="shared" si="1"/>
        <v>0</v>
      </c>
      <c r="F43" s="55">
        <f t="shared" si="2"/>
        <v>0</v>
      </c>
      <c r="G43" s="55"/>
      <c r="H43" s="42"/>
      <c r="I43" s="19"/>
      <c r="J43" s="19"/>
      <c r="K43" s="19"/>
      <c r="L43" s="19"/>
      <c r="M43" s="83"/>
      <c r="N43" s="39"/>
      <c r="O43" s="105"/>
      <c r="P43" s="15"/>
      <c r="Q43" s="96"/>
      <c r="R43" s="4"/>
      <c r="S43" s="4"/>
      <c r="T43" s="4"/>
      <c r="U43" s="4"/>
      <c r="V43" s="4"/>
    </row>
    <row r="44" spans="1:22" ht="12.4" customHeight="1" x14ac:dyDescent="0.2">
      <c r="A44" s="19">
        <v>15.457582473754883</v>
      </c>
      <c r="B44" s="11">
        <v>7.8140271352312995E-3</v>
      </c>
      <c r="C44" s="55">
        <f t="shared" si="0"/>
        <v>0</v>
      </c>
      <c r="D44" s="55">
        <f t="shared" si="1"/>
        <v>7.4799317495905489E-3</v>
      </c>
      <c r="E44" s="55">
        <f t="shared" si="1"/>
        <v>0</v>
      </c>
      <c r="F44" s="55">
        <f t="shared" si="2"/>
        <v>0</v>
      </c>
      <c r="G44" s="55"/>
      <c r="H44" s="42"/>
      <c r="I44" s="19"/>
      <c r="J44" s="19"/>
      <c r="K44" s="19"/>
      <c r="L44" s="19"/>
      <c r="M44" s="83"/>
      <c r="N44" s="39"/>
      <c r="O44" s="105"/>
      <c r="P44" s="15"/>
      <c r="Q44" s="96"/>
      <c r="R44" s="4"/>
      <c r="S44" s="4"/>
      <c r="T44" s="4"/>
      <c r="U44" s="4"/>
      <c r="V44" s="4"/>
    </row>
    <row r="45" spans="1:22" ht="12.4" customHeight="1" x14ac:dyDescent="0.2">
      <c r="A45" s="19">
        <v>16.859670639038086</v>
      </c>
      <c r="B45" s="11">
        <v>7.9622353795857637E-3</v>
      </c>
      <c r="C45" s="55">
        <f t="shared" si="0"/>
        <v>0</v>
      </c>
      <c r="D45" s="55">
        <f t="shared" si="1"/>
        <v>7.6218032242236118E-3</v>
      </c>
      <c r="E45" s="55">
        <f t="shared" si="1"/>
        <v>0</v>
      </c>
      <c r="F45" s="55">
        <f t="shared" si="2"/>
        <v>0</v>
      </c>
      <c r="G45" s="55"/>
      <c r="H45" s="42"/>
      <c r="I45" s="19"/>
      <c r="J45" s="19"/>
      <c r="K45" s="19"/>
      <c r="L45" s="19"/>
      <c r="M45" s="83"/>
      <c r="N45" s="39"/>
      <c r="O45" s="105"/>
      <c r="P45" s="15"/>
      <c r="Q45" s="96"/>
      <c r="R45" s="4"/>
      <c r="S45" s="4"/>
      <c r="T45" s="4"/>
      <c r="U45" s="4"/>
      <c r="V45" s="4"/>
    </row>
    <row r="46" spans="1:22" ht="12.4" customHeight="1" x14ac:dyDescent="0.2">
      <c r="A46" s="19">
        <v>18.490869522094727</v>
      </c>
      <c r="B46" s="11">
        <v>8.0578977163822847E-3</v>
      </c>
      <c r="C46" s="55">
        <f t="shared" si="0"/>
        <v>0</v>
      </c>
      <c r="D46" s="55">
        <f t="shared" si="1"/>
        <v>7.7133754363315158E-3</v>
      </c>
      <c r="E46" s="55">
        <f t="shared" si="1"/>
        <v>0</v>
      </c>
      <c r="F46" s="55">
        <f t="shared" si="2"/>
        <v>0</v>
      </c>
      <c r="G46" s="55"/>
      <c r="H46" s="42"/>
      <c r="I46" s="19"/>
      <c r="J46" s="19"/>
      <c r="K46" s="19"/>
      <c r="L46" s="19"/>
      <c r="M46" s="83"/>
      <c r="N46" s="39"/>
      <c r="O46" s="105"/>
      <c r="P46" s="15"/>
      <c r="Q46" s="96"/>
      <c r="R46" s="4"/>
      <c r="S46" s="4"/>
      <c r="T46" s="4"/>
      <c r="U46" s="4"/>
      <c r="V46" s="4"/>
    </row>
    <row r="47" spans="1:22" ht="12.4" customHeight="1" x14ac:dyDescent="0.2">
      <c r="A47" s="19">
        <v>20.254451751708984</v>
      </c>
      <c r="B47" s="11">
        <v>8.2572209181671491E-3</v>
      </c>
      <c r="C47" s="55">
        <f t="shared" si="0"/>
        <v>0</v>
      </c>
      <c r="D47" s="55">
        <f t="shared" si="1"/>
        <v>7.9041764048536859E-3</v>
      </c>
      <c r="E47" s="55">
        <f t="shared" si="1"/>
        <v>0</v>
      </c>
      <c r="F47" s="55">
        <f t="shared" si="2"/>
        <v>0</v>
      </c>
      <c r="G47" s="55"/>
      <c r="H47" s="42"/>
      <c r="I47" s="19"/>
      <c r="J47" s="19"/>
      <c r="K47" s="19"/>
      <c r="L47" s="19"/>
      <c r="M47" s="83"/>
      <c r="N47" s="39"/>
      <c r="O47" s="105"/>
      <c r="P47" s="15"/>
      <c r="Q47" s="96"/>
      <c r="R47" s="4"/>
      <c r="S47" s="4"/>
      <c r="T47" s="4"/>
      <c r="U47" s="4"/>
      <c r="V47" s="4"/>
    </row>
    <row r="48" spans="1:22" ht="12.4" customHeight="1" x14ac:dyDescent="0.2">
      <c r="A48" s="19">
        <v>22.186550140380859</v>
      </c>
      <c r="B48" s="11">
        <v>8.4531863683077971E-3</v>
      </c>
      <c r="C48" s="55">
        <f t="shared" si="0"/>
        <v>0</v>
      </c>
      <c r="D48" s="55">
        <f t="shared" si="1"/>
        <v>8.0917631852631001E-3</v>
      </c>
      <c r="E48" s="55">
        <f t="shared" si="1"/>
        <v>0</v>
      </c>
      <c r="F48" s="55">
        <f t="shared" si="2"/>
        <v>0</v>
      </c>
      <c r="G48" s="55"/>
      <c r="H48" s="42"/>
      <c r="I48" s="19"/>
      <c r="J48" s="19"/>
      <c r="K48" s="19"/>
      <c r="L48" s="19"/>
      <c r="M48" s="83"/>
      <c r="N48" s="39"/>
      <c r="O48" s="105"/>
      <c r="P48" s="15"/>
      <c r="Q48" s="96"/>
      <c r="R48" s="4"/>
      <c r="S48" s="4"/>
      <c r="T48" s="4"/>
      <c r="U48" s="4"/>
      <c r="V48" s="4"/>
    </row>
    <row r="49" spans="1:22" ht="12.4" customHeight="1" x14ac:dyDescent="0.2">
      <c r="A49" s="19">
        <v>24.263900756835938</v>
      </c>
      <c r="B49" s="11">
        <v>8.7005950793100049E-3</v>
      </c>
      <c r="C49" s="55">
        <f t="shared" si="0"/>
        <v>0</v>
      </c>
      <c r="D49" s="55">
        <f t="shared" si="1"/>
        <v>8.3285937260999549E-3</v>
      </c>
      <c r="E49" s="55">
        <f t="shared" si="1"/>
        <v>0</v>
      </c>
      <c r="F49" s="55">
        <f t="shared" si="2"/>
        <v>0</v>
      </c>
      <c r="G49" s="55"/>
      <c r="H49" s="42"/>
      <c r="I49" s="19"/>
      <c r="J49" s="19"/>
      <c r="K49" s="19"/>
      <c r="L49" s="83"/>
      <c r="M49" s="83"/>
      <c r="N49" s="39"/>
      <c r="O49" s="105"/>
      <c r="P49" s="15"/>
      <c r="Q49" s="96"/>
      <c r="R49" s="4"/>
      <c r="S49" s="4"/>
      <c r="T49" s="4"/>
      <c r="U49" s="4"/>
      <c r="V49" s="4"/>
    </row>
    <row r="50" spans="1:22" ht="12.4" customHeight="1" x14ac:dyDescent="0.2">
      <c r="A50" s="19">
        <v>26.587152481079102</v>
      </c>
      <c r="B50" s="11">
        <v>8.8961643011716655E-3</v>
      </c>
      <c r="C50" s="55">
        <f t="shared" si="0"/>
        <v>0</v>
      </c>
      <c r="D50" s="55">
        <f t="shared" si="1"/>
        <v>8.5158012193079311E-3</v>
      </c>
      <c r="E50" s="55">
        <f t="shared" si="1"/>
        <v>0</v>
      </c>
      <c r="F50" s="55">
        <f t="shared" si="2"/>
        <v>0</v>
      </c>
      <c r="G50" s="55"/>
      <c r="H50" s="42"/>
      <c r="I50" s="19"/>
      <c r="J50" s="19"/>
      <c r="K50" s="19"/>
      <c r="L50" s="83"/>
      <c r="M50" s="83"/>
      <c r="N50" s="39"/>
      <c r="O50" s="105"/>
      <c r="P50" s="15"/>
      <c r="Q50" s="96"/>
      <c r="R50" s="4"/>
      <c r="S50" s="4"/>
      <c r="T50" s="4"/>
      <c r="U50" s="4"/>
      <c r="V50" s="4"/>
    </row>
    <row r="51" spans="1:22" ht="12.4" customHeight="1" x14ac:dyDescent="0.2">
      <c r="A51" s="19">
        <v>28.972755432128906</v>
      </c>
      <c r="B51" s="11">
        <v>9.0973833609314173E-3</v>
      </c>
      <c r="C51" s="55">
        <f t="shared" si="0"/>
        <v>0</v>
      </c>
      <c r="D51" s="55">
        <f t="shared" si="1"/>
        <v>8.7084169867825047E-3</v>
      </c>
      <c r="E51" s="55">
        <f t="shared" si="1"/>
        <v>0</v>
      </c>
      <c r="F51" s="55">
        <f t="shared" si="2"/>
        <v>0</v>
      </c>
      <c r="G51" s="55"/>
      <c r="H51" s="42"/>
      <c r="I51" s="19"/>
      <c r="J51" s="19"/>
      <c r="K51" s="19"/>
      <c r="L51" s="83"/>
      <c r="M51" s="83"/>
      <c r="N51" s="39"/>
      <c r="O51" s="105"/>
      <c r="P51" s="15"/>
      <c r="Q51" s="96"/>
      <c r="R51" s="4"/>
      <c r="S51" s="4"/>
      <c r="T51" s="4"/>
      <c r="U51" s="4"/>
      <c r="V51" s="4"/>
    </row>
    <row r="52" spans="1:22" ht="12.4" customHeight="1" x14ac:dyDescent="0.2">
      <c r="A52" s="19">
        <v>30.827192306518555</v>
      </c>
      <c r="B52" s="11">
        <v>9.0973833609314173E-3</v>
      </c>
      <c r="C52" s="55">
        <f t="shared" si="0"/>
        <v>0</v>
      </c>
      <c r="D52" s="55">
        <f t="shared" si="1"/>
        <v>8.7084169867825047E-3</v>
      </c>
      <c r="E52" s="55">
        <f t="shared" si="1"/>
        <v>0</v>
      </c>
      <c r="F52" s="55">
        <f t="shared" si="2"/>
        <v>0</v>
      </c>
      <c r="G52" s="55"/>
      <c r="H52" s="42"/>
      <c r="I52" s="19"/>
      <c r="J52" s="19"/>
      <c r="K52" s="19"/>
      <c r="L52" s="83"/>
      <c r="M52" s="83"/>
      <c r="N52" s="39"/>
      <c r="O52" s="105"/>
      <c r="P52" s="15"/>
      <c r="Q52" s="96"/>
      <c r="R52" s="4"/>
      <c r="S52" s="4"/>
      <c r="T52" s="4"/>
      <c r="U52" s="4"/>
      <c r="V52" s="4"/>
    </row>
    <row r="53" spans="1:22" ht="12.4" customHeight="1" x14ac:dyDescent="0.2">
      <c r="A53" s="19">
        <v>33.487419128417969</v>
      </c>
      <c r="B53" s="11">
        <v>9.2760574089770665E-3</v>
      </c>
      <c r="C53" s="55">
        <f t="shared" si="0"/>
        <v>0</v>
      </c>
      <c r="D53" s="55">
        <f t="shared" si="1"/>
        <v>8.8794516737211709E-3</v>
      </c>
      <c r="E53" s="55">
        <f t="shared" si="1"/>
        <v>0</v>
      </c>
      <c r="F53" s="55">
        <f t="shared" si="2"/>
        <v>0</v>
      </c>
      <c r="G53" s="55"/>
      <c r="H53" s="42"/>
      <c r="I53" s="19"/>
      <c r="J53" s="19"/>
      <c r="K53" s="19"/>
      <c r="L53" s="83"/>
      <c r="M53" s="83"/>
      <c r="N53" s="39"/>
      <c r="O53" s="105"/>
      <c r="P53" s="15"/>
      <c r="Q53" s="96"/>
      <c r="R53" s="4"/>
      <c r="S53" s="4"/>
      <c r="T53" s="4"/>
      <c r="U53" s="4"/>
      <c r="V53" s="4"/>
    </row>
    <row r="54" spans="1:22" ht="12.4" customHeight="1" x14ac:dyDescent="0.2">
      <c r="A54" s="19">
        <v>36.757755279541016</v>
      </c>
      <c r="B54" s="11">
        <v>9.8453083886706726E-3</v>
      </c>
      <c r="C54" s="55">
        <f t="shared" si="0"/>
        <v>5.6925097969360607E-4</v>
      </c>
      <c r="D54" s="55">
        <f t="shared" si="1"/>
        <v>9.4243638429274638E-3</v>
      </c>
      <c r="E54" s="55">
        <f t="shared" si="1"/>
        <v>5.4491216920629377E-4</v>
      </c>
      <c r="F54" s="55">
        <f t="shared" si="2"/>
        <v>5.4491216920629377E-4</v>
      </c>
      <c r="G54" s="55"/>
      <c r="H54" s="42"/>
      <c r="I54" s="19"/>
      <c r="J54" s="19"/>
      <c r="K54" s="19"/>
      <c r="L54" s="83"/>
      <c r="M54" s="83"/>
      <c r="N54" s="39"/>
      <c r="O54" s="105"/>
      <c r="P54" s="15"/>
      <c r="Q54" s="96"/>
      <c r="R54" s="4"/>
      <c r="S54" s="4"/>
      <c r="T54" s="4"/>
      <c r="U54" s="4"/>
      <c r="V54" s="4"/>
    </row>
    <row r="55" spans="1:22" ht="12.4" customHeight="1" x14ac:dyDescent="0.2">
      <c r="A55" s="19">
        <v>40.558296203613281</v>
      </c>
      <c r="B55" s="11">
        <v>1.1025902621535352E-2</v>
      </c>
      <c r="C55" s="55">
        <f t="shared" si="0"/>
        <v>1.7498452125582851E-3</v>
      </c>
      <c r="D55" s="55">
        <f t="shared" si="1"/>
        <v>1.0554480763813561E-2</v>
      </c>
      <c r="E55" s="55">
        <f t="shared" si="1"/>
        <v>1.6750290900923914E-3</v>
      </c>
      <c r="F55" s="55">
        <f t="shared" si="2"/>
        <v>1.1301169208860976E-3</v>
      </c>
      <c r="G55" s="55"/>
      <c r="H55" s="42"/>
      <c r="I55" s="19"/>
      <c r="J55" s="19"/>
      <c r="K55" s="19"/>
      <c r="L55" s="83"/>
      <c r="M55" s="83"/>
      <c r="N55" s="39"/>
      <c r="O55" s="105"/>
      <c r="P55" s="15"/>
      <c r="Q55" s="96"/>
      <c r="R55" s="4"/>
      <c r="S55" s="4"/>
      <c r="T55" s="4"/>
      <c r="U55" s="4"/>
      <c r="V55" s="4"/>
    </row>
    <row r="56" spans="1:22" ht="12.4" customHeight="1" x14ac:dyDescent="0.2">
      <c r="A56" s="19">
        <v>44.396846771240234</v>
      </c>
      <c r="B56" s="11">
        <v>1.2494975192559649E-2</v>
      </c>
      <c r="C56" s="55">
        <f t="shared" si="0"/>
        <v>3.2189177835825825E-3</v>
      </c>
      <c r="D56" s="55">
        <f t="shared" si="1"/>
        <v>1.1960741885804404E-2</v>
      </c>
      <c r="E56" s="55">
        <f t="shared" si="1"/>
        <v>3.0812902120832342E-3</v>
      </c>
      <c r="F56" s="55">
        <f t="shared" si="2"/>
        <v>1.4062611219908428E-3</v>
      </c>
      <c r="G56" s="55"/>
      <c r="H56" s="42"/>
      <c r="I56" s="19"/>
      <c r="J56" s="19"/>
      <c r="K56" s="19"/>
      <c r="L56" s="83"/>
      <c r="M56" s="83"/>
      <c r="N56" s="39"/>
      <c r="O56" s="105"/>
      <c r="P56" s="15"/>
      <c r="Q56" s="96"/>
      <c r="R56" s="4"/>
      <c r="S56" s="4"/>
      <c r="T56" s="4"/>
      <c r="U56" s="4"/>
      <c r="V56" s="4"/>
    </row>
    <row r="57" spans="1:22" ht="12.4" customHeight="1" x14ac:dyDescent="0.2">
      <c r="A57" s="19">
        <v>48.698753356933594</v>
      </c>
      <c r="B57" s="11">
        <v>1.3291838563716737E-2</v>
      </c>
      <c r="C57" s="55">
        <f t="shared" si="0"/>
        <v>4.0157811547396702E-3</v>
      </c>
      <c r="D57" s="55">
        <f t="shared" si="1"/>
        <v>1.2723534684811907E-2</v>
      </c>
      <c r="E57" s="55">
        <f t="shared" si="1"/>
        <v>3.8440830110907367E-3</v>
      </c>
      <c r="F57" s="55">
        <f t="shared" si="2"/>
        <v>7.6279279900750251E-4</v>
      </c>
      <c r="G57" s="55"/>
      <c r="H57" s="42"/>
      <c r="I57" s="83"/>
      <c r="J57" s="19"/>
      <c r="K57" s="19"/>
      <c r="L57" s="83"/>
      <c r="M57" s="83"/>
      <c r="N57" s="39"/>
      <c r="O57" s="105"/>
      <c r="P57" s="15"/>
      <c r="Q57" s="96"/>
      <c r="R57" s="4"/>
      <c r="S57" s="4"/>
      <c r="T57" s="4"/>
      <c r="U57" s="4"/>
      <c r="V57" s="4"/>
    </row>
    <row r="58" spans="1:22" ht="12.4" customHeight="1" x14ac:dyDescent="0.2">
      <c r="A58" s="19">
        <v>53.350139617919922</v>
      </c>
      <c r="B58" s="11">
        <v>1.9356389356049476E-2</v>
      </c>
      <c r="C58" s="55">
        <f t="shared" si="0"/>
        <v>1.008033194707241E-2</v>
      </c>
      <c r="D58" s="55">
        <f t="shared" si="1"/>
        <v>1.8528790442633308E-2</v>
      </c>
      <c r="E58" s="55">
        <f t="shared" si="1"/>
        <v>9.6493387689121392E-3</v>
      </c>
      <c r="F58" s="55">
        <f t="shared" si="2"/>
        <v>5.8052557578214025E-3</v>
      </c>
      <c r="G58" s="55"/>
      <c r="H58" s="42"/>
      <c r="I58" s="83"/>
      <c r="J58" s="19"/>
      <c r="K58" s="19"/>
      <c r="L58" s="83"/>
      <c r="M58" s="83"/>
      <c r="N58" s="39"/>
      <c r="O58" s="105"/>
      <c r="P58" s="15"/>
      <c r="Q58" s="96"/>
      <c r="R58" s="4"/>
      <c r="S58" s="4"/>
      <c r="T58" s="4"/>
      <c r="U58" s="4"/>
      <c r="V58" s="4"/>
    </row>
    <row r="59" spans="1:22" ht="12.4" customHeight="1" x14ac:dyDescent="0.2">
      <c r="A59" s="19">
        <v>58.633396148681641</v>
      </c>
      <c r="B59" s="11">
        <v>3.3824404584680452E-2</v>
      </c>
      <c r="C59" s="55">
        <f t="shared" si="0"/>
        <v>2.4548347175703387E-2</v>
      </c>
      <c r="D59" s="55">
        <f t="shared" si="1"/>
        <v>3.2378213357261189E-2</v>
      </c>
      <c r="E59" s="55">
        <f t="shared" si="1"/>
        <v>2.349876168354002E-2</v>
      </c>
      <c r="F59" s="55">
        <f t="shared" si="2"/>
        <v>1.384942291462788E-2</v>
      </c>
      <c r="G59" s="55"/>
      <c r="H59" s="42"/>
      <c r="I59" s="83"/>
      <c r="J59" s="19"/>
      <c r="K59" s="19"/>
      <c r="L59" s="83"/>
      <c r="M59" s="83"/>
      <c r="N59" s="39"/>
      <c r="O59" s="105"/>
      <c r="P59" s="15"/>
      <c r="Q59" s="96"/>
      <c r="R59" s="4"/>
      <c r="S59" s="4"/>
      <c r="T59" s="4"/>
      <c r="U59" s="4"/>
      <c r="V59" s="4"/>
    </row>
    <row r="60" spans="1:22" ht="12.4" customHeight="1" x14ac:dyDescent="0.2">
      <c r="A60" s="19">
        <v>63.72528076171875</v>
      </c>
      <c r="B60" s="11">
        <v>6.0785648393881272E-2</v>
      </c>
      <c r="C60" s="55">
        <f t="shared" si="0"/>
        <v>5.1509590984904208E-2</v>
      </c>
      <c r="D60" s="55">
        <f t="shared" si="1"/>
        <v>5.8186706223586938E-2</v>
      </c>
      <c r="E60" s="55">
        <f t="shared" si="1"/>
        <v>4.9307254549865773E-2</v>
      </c>
      <c r="F60" s="55">
        <f t="shared" si="2"/>
        <v>2.5808492866325753E-2</v>
      </c>
      <c r="G60" s="55"/>
      <c r="H60" s="42"/>
      <c r="I60" s="83"/>
      <c r="J60" s="19"/>
      <c r="K60" s="19"/>
      <c r="L60" s="83"/>
      <c r="M60" s="83"/>
      <c r="N60" s="39"/>
      <c r="O60" s="105"/>
      <c r="P60" s="15"/>
      <c r="Q60" s="96"/>
      <c r="R60" s="4"/>
      <c r="S60" s="4"/>
      <c r="T60" s="4"/>
      <c r="U60" s="4"/>
      <c r="V60" s="4"/>
    </row>
    <row r="61" spans="1:22" ht="12.4" customHeight="1" x14ac:dyDescent="0.2">
      <c r="A61" s="19">
        <v>70.192527770996094</v>
      </c>
      <c r="B61" s="11">
        <v>9.5170800333347863E-2</v>
      </c>
      <c r="C61" s="55">
        <f t="shared" si="0"/>
        <v>8.5894742924370798E-2</v>
      </c>
      <c r="D61" s="55">
        <f t="shared" si="1"/>
        <v>9.11016917048727E-2</v>
      </c>
      <c r="E61" s="55">
        <f t="shared" si="1"/>
        <v>8.2222240031151528E-2</v>
      </c>
      <c r="F61" s="55">
        <f t="shared" si="2"/>
        <v>3.2914985481285755E-2</v>
      </c>
      <c r="G61" s="55"/>
      <c r="H61" s="42"/>
      <c r="I61" s="83"/>
      <c r="J61" s="19"/>
      <c r="K61" s="19"/>
      <c r="L61" s="83"/>
      <c r="M61" s="83"/>
      <c r="N61" s="39"/>
      <c r="O61" s="105"/>
      <c r="P61" s="15"/>
      <c r="Q61" s="96"/>
      <c r="R61" s="4"/>
      <c r="S61" s="4"/>
      <c r="T61" s="4"/>
      <c r="U61" s="4"/>
      <c r="V61" s="4"/>
    </row>
    <row r="62" spans="1:22" ht="12.4" customHeight="1" x14ac:dyDescent="0.2">
      <c r="A62" s="19">
        <v>76.508110046386719</v>
      </c>
      <c r="B62" s="11">
        <v>0.12370454965296085</v>
      </c>
      <c r="C62" s="55">
        <f t="shared" si="0"/>
        <v>0.11442849224398378</v>
      </c>
      <c r="D62" s="55">
        <f t="shared" si="1"/>
        <v>0.11841545626915627</v>
      </c>
      <c r="E62" s="55">
        <f t="shared" si="1"/>
        <v>0.1095360045954351</v>
      </c>
      <c r="F62" s="55">
        <f t="shared" si="2"/>
        <v>2.7313764564283569E-2</v>
      </c>
      <c r="G62" s="55"/>
      <c r="H62" s="42"/>
      <c r="I62" s="83"/>
      <c r="J62" s="19"/>
      <c r="K62" s="19"/>
      <c r="L62" s="83"/>
      <c r="M62" s="83"/>
      <c r="N62" s="39"/>
      <c r="O62" s="105"/>
      <c r="P62" s="15"/>
      <c r="Q62" s="96"/>
      <c r="R62" s="4"/>
      <c r="S62" s="4"/>
      <c r="T62" s="4"/>
      <c r="U62" s="4"/>
      <c r="V62" s="4"/>
    </row>
    <row r="63" spans="1:22" ht="12.4" customHeight="1" x14ac:dyDescent="0.2">
      <c r="A63" s="19">
        <v>83.826629638671875</v>
      </c>
      <c r="B63" s="11">
        <v>0.1584693199819594</v>
      </c>
      <c r="C63" s="55">
        <f t="shared" si="0"/>
        <v>0.14919326257298232</v>
      </c>
      <c r="D63" s="55">
        <f t="shared" si="1"/>
        <v>0.15169382923239561</v>
      </c>
      <c r="E63" s="55">
        <f t="shared" si="1"/>
        <v>0.1428143775586744</v>
      </c>
      <c r="F63" s="55">
        <f t="shared" si="2"/>
        <v>3.3278372963239308E-2</v>
      </c>
      <c r="G63" s="55"/>
      <c r="H63" s="42"/>
      <c r="I63" s="83"/>
      <c r="J63" s="19"/>
      <c r="K63" s="19"/>
      <c r="L63" s="83"/>
      <c r="M63" s="83"/>
      <c r="N63" s="39"/>
      <c r="O63" s="105"/>
      <c r="P63" s="15"/>
      <c r="Q63" s="96"/>
      <c r="R63" s="4"/>
      <c r="S63" s="4"/>
      <c r="T63" s="4"/>
      <c r="U63" s="4"/>
      <c r="V63" s="4"/>
    </row>
    <row r="64" spans="1:22" x14ac:dyDescent="0.2">
      <c r="A64" s="19">
        <v>91.612167358398438</v>
      </c>
      <c r="B64" s="11">
        <v>0.19165254626746173</v>
      </c>
      <c r="C64" s="55">
        <f t="shared" si="0"/>
        <v>0.18237648885848465</v>
      </c>
      <c r="D64" s="55">
        <f t="shared" si="1"/>
        <v>0.1834582784147735</v>
      </c>
      <c r="E64" s="55">
        <f t="shared" si="1"/>
        <v>0.1745788267410523</v>
      </c>
      <c r="F64" s="55">
        <f t="shared" si="2"/>
        <v>3.1764449182377891E-2</v>
      </c>
      <c r="G64" s="55"/>
      <c r="H64" s="42"/>
      <c r="I64" s="83"/>
      <c r="J64" s="19"/>
      <c r="K64" s="19"/>
      <c r="L64" s="83"/>
      <c r="M64" s="83"/>
      <c r="N64" s="39"/>
      <c r="O64" s="105"/>
      <c r="P64" s="15"/>
      <c r="Q64" s="96"/>
      <c r="R64" s="4"/>
      <c r="S64" s="4"/>
      <c r="T64" s="4"/>
      <c r="U64" s="4"/>
      <c r="V64" s="4"/>
    </row>
    <row r="65" spans="1:22" x14ac:dyDescent="0.2">
      <c r="A65" s="19">
        <v>100.66928863525391</v>
      </c>
      <c r="B65" s="11">
        <v>0.21578296619417961</v>
      </c>
      <c r="C65" s="55">
        <f t="shared" si="0"/>
        <v>0.20650690878520253</v>
      </c>
      <c r="D65" s="55">
        <f t="shared" si="1"/>
        <v>0.20655698168482128</v>
      </c>
      <c r="E65" s="55">
        <f t="shared" si="1"/>
        <v>0.19767753001110011</v>
      </c>
      <c r="F65" s="55">
        <f t="shared" si="2"/>
        <v>2.3098703270047816E-2</v>
      </c>
      <c r="G65" s="55"/>
      <c r="H65" s="42"/>
      <c r="I65" s="83"/>
      <c r="J65" s="19"/>
      <c r="K65" s="19"/>
      <c r="L65" s="83"/>
      <c r="M65" s="83"/>
      <c r="N65" s="39"/>
      <c r="O65" s="105"/>
      <c r="P65" s="15"/>
      <c r="Q65" s="96"/>
      <c r="R65" s="4"/>
      <c r="S65" s="4"/>
      <c r="T65" s="4"/>
      <c r="U65" s="4"/>
      <c r="V65" s="4"/>
    </row>
    <row r="66" spans="1:22" x14ac:dyDescent="0.2">
      <c r="A66" s="19">
        <v>110.43598937988281</v>
      </c>
      <c r="B66" s="11">
        <v>0.23713771721484952</v>
      </c>
      <c r="C66" s="55">
        <f t="shared" si="0"/>
        <v>0.22786165980587245</v>
      </c>
      <c r="D66" s="55">
        <f t="shared" si="1"/>
        <v>0.22699869213703128</v>
      </c>
      <c r="E66" s="55">
        <f t="shared" si="1"/>
        <v>0.2181192404633101</v>
      </c>
      <c r="F66" s="55">
        <f t="shared" si="2"/>
        <v>2.0441710452209993E-2</v>
      </c>
      <c r="G66" s="55"/>
      <c r="H66" s="42"/>
      <c r="I66" s="83"/>
      <c r="J66" s="19"/>
      <c r="K66" s="19"/>
      <c r="L66" s="83"/>
      <c r="M66" s="83"/>
      <c r="N66" s="39"/>
      <c r="O66" s="105"/>
      <c r="P66" s="15"/>
      <c r="Q66" s="96"/>
      <c r="R66" s="4"/>
      <c r="S66" s="4"/>
      <c r="T66" s="4"/>
      <c r="U66" s="4"/>
      <c r="V66" s="4"/>
    </row>
    <row r="67" spans="1:22" x14ac:dyDescent="0.2">
      <c r="A67" s="19">
        <v>120.15502166748047</v>
      </c>
      <c r="B67" s="11">
        <v>0.25400520184400371</v>
      </c>
      <c r="C67" s="55">
        <f t="shared" si="0"/>
        <v>0.24472914443502664</v>
      </c>
      <c r="D67" s="55">
        <f t="shared" si="1"/>
        <v>0.24314499309425291</v>
      </c>
      <c r="E67" s="55">
        <f t="shared" si="1"/>
        <v>0.23426554142053174</v>
      </c>
      <c r="F67" s="55">
        <f t="shared" si="2"/>
        <v>1.6146300957221638E-2</v>
      </c>
      <c r="G67" s="55"/>
      <c r="H67" s="42"/>
      <c r="I67" s="83"/>
      <c r="J67" s="19"/>
      <c r="K67" s="83"/>
      <c r="L67" s="83"/>
      <c r="M67" s="83"/>
      <c r="N67" s="39"/>
      <c r="O67" s="105"/>
      <c r="P67" s="15"/>
      <c r="Q67" s="96"/>
      <c r="R67" s="4"/>
      <c r="S67" s="4"/>
      <c r="T67" s="4"/>
      <c r="U67" s="4"/>
      <c r="V67" s="4"/>
    </row>
    <row r="68" spans="1:22" x14ac:dyDescent="0.2">
      <c r="A68" s="19">
        <v>132.22662353515625</v>
      </c>
      <c r="B68" s="11">
        <v>0.27161108089002661</v>
      </c>
      <c r="C68" s="55">
        <f t="shared" si="0"/>
        <v>0.26233502348104953</v>
      </c>
      <c r="D68" s="55">
        <f t="shared" si="1"/>
        <v>0.2599981177861343</v>
      </c>
      <c r="E68" s="55">
        <f t="shared" si="1"/>
        <v>0.25111866611241312</v>
      </c>
      <c r="F68" s="55">
        <f t="shared" si="2"/>
        <v>1.6853124691881383E-2</v>
      </c>
      <c r="G68" s="55"/>
      <c r="H68" s="42"/>
      <c r="I68" s="83"/>
      <c r="J68" s="19"/>
      <c r="K68" s="83"/>
      <c r="L68" s="83"/>
      <c r="M68" s="83"/>
      <c r="N68" s="39"/>
      <c r="O68" s="105"/>
      <c r="P68" s="15"/>
      <c r="Q68" s="4"/>
      <c r="R68" s="4"/>
      <c r="S68" s="4"/>
      <c r="T68" s="4"/>
      <c r="U68" s="4"/>
      <c r="V68" s="4"/>
    </row>
    <row r="69" spans="1:22" x14ac:dyDescent="0.2">
      <c r="A69" s="19">
        <v>144.43832397460937</v>
      </c>
      <c r="B69" s="11">
        <v>0.28588498350742153</v>
      </c>
      <c r="C69" s="55">
        <f t="shared" si="0"/>
        <v>0.27660892609844445</v>
      </c>
      <c r="D69" s="55">
        <f t="shared" si="1"/>
        <v>0.27366172753955187</v>
      </c>
      <c r="E69" s="55">
        <f t="shared" si="1"/>
        <v>0.26478227586583064</v>
      </c>
      <c r="F69" s="55">
        <f t="shared" si="2"/>
        <v>1.3663609753417516E-2</v>
      </c>
      <c r="G69" s="55"/>
      <c r="H69" s="42"/>
      <c r="I69" s="83"/>
      <c r="J69" s="34"/>
      <c r="K69" s="83"/>
      <c r="L69" s="83"/>
      <c r="M69" s="34"/>
      <c r="N69" s="39"/>
      <c r="O69" s="105"/>
      <c r="P69" s="15"/>
      <c r="Q69" s="4"/>
      <c r="R69" s="4"/>
      <c r="S69" s="4"/>
      <c r="T69" s="4"/>
      <c r="U69" s="4"/>
      <c r="V69" s="4"/>
    </row>
    <row r="70" spans="1:22" x14ac:dyDescent="0.2">
      <c r="A70" s="19">
        <v>158.56549072265625</v>
      </c>
      <c r="B70" s="11">
        <v>0.29967890801790054</v>
      </c>
      <c r="C70" s="55">
        <f t="shared" si="0"/>
        <v>0.29040285060892346</v>
      </c>
      <c r="D70" s="55">
        <f t="shared" si="1"/>
        <v>0.28686588105882843</v>
      </c>
      <c r="E70" s="55">
        <f t="shared" si="1"/>
        <v>0.27798642938510726</v>
      </c>
      <c r="F70" s="55">
        <f t="shared" si="2"/>
        <v>1.3204153519276618E-2</v>
      </c>
      <c r="G70" s="55"/>
      <c r="H70" s="42"/>
      <c r="I70" s="83"/>
      <c r="J70" s="34"/>
      <c r="K70" s="83"/>
      <c r="L70" s="83"/>
      <c r="M70" s="34"/>
      <c r="N70" s="39"/>
      <c r="O70" s="105"/>
      <c r="P70" s="15"/>
      <c r="Q70" s="4"/>
      <c r="R70" s="4"/>
      <c r="S70" s="4"/>
      <c r="T70" s="4"/>
      <c r="U70" s="4"/>
      <c r="V70" s="4"/>
    </row>
    <row r="71" spans="1:22" x14ac:dyDescent="0.2">
      <c r="A71" s="19">
        <v>173.28665161132812</v>
      </c>
      <c r="B71" s="11">
        <v>0.3120321978269785</v>
      </c>
      <c r="C71" s="55">
        <f t="shared" si="0"/>
        <v>0.30275614041800142</v>
      </c>
      <c r="D71" s="55">
        <f t="shared" si="1"/>
        <v>0.29869099544040018</v>
      </c>
      <c r="E71" s="55">
        <f t="shared" si="1"/>
        <v>0.289811543766679</v>
      </c>
      <c r="F71" s="55">
        <f t="shared" si="2"/>
        <v>1.1825114381571744E-2</v>
      </c>
      <c r="G71" s="55"/>
      <c r="H71" s="42"/>
      <c r="I71" s="83"/>
      <c r="J71" s="34"/>
      <c r="K71" s="83"/>
      <c r="L71" s="83"/>
      <c r="M71" s="34"/>
      <c r="N71" s="39"/>
      <c r="O71" s="105"/>
      <c r="P71" s="15"/>
      <c r="Q71" s="4"/>
      <c r="R71" s="4"/>
      <c r="S71" s="4"/>
      <c r="T71" s="4"/>
      <c r="U71" s="4"/>
      <c r="V71" s="4"/>
    </row>
    <row r="72" spans="1:22" x14ac:dyDescent="0.2">
      <c r="A72" s="19">
        <v>189.57716369628906</v>
      </c>
      <c r="B72" s="11">
        <v>0.32299873394283346</v>
      </c>
      <c r="C72" s="55">
        <f t="shared" si="0"/>
        <v>0.31372267653385638</v>
      </c>
      <c r="D72" s="55">
        <f t="shared" si="1"/>
        <v>0.30918864796404821</v>
      </c>
      <c r="E72" s="55">
        <f t="shared" si="1"/>
        <v>0.30030919629032704</v>
      </c>
      <c r="F72" s="55">
        <f t="shared" si="2"/>
        <v>1.0497652523648038E-2</v>
      </c>
      <c r="G72" s="55"/>
      <c r="H72" s="42"/>
      <c r="I72" s="83"/>
      <c r="J72" s="34"/>
      <c r="K72" s="83"/>
      <c r="L72" s="83"/>
      <c r="M72" s="34"/>
      <c r="N72" s="39"/>
      <c r="O72" s="105"/>
      <c r="P72" s="15"/>
      <c r="Q72" s="4"/>
      <c r="R72" s="4"/>
      <c r="S72" s="4"/>
      <c r="T72" s="4"/>
      <c r="U72" s="4"/>
      <c r="V72" s="4"/>
    </row>
    <row r="73" spans="1:22" x14ac:dyDescent="0.2">
      <c r="A73" s="19">
        <v>207.50373840332031</v>
      </c>
      <c r="B73" s="11">
        <v>0.33368552836540039</v>
      </c>
      <c r="C73" s="55">
        <f t="shared" si="0"/>
        <v>0.32440947095642331</v>
      </c>
      <c r="D73" s="55">
        <f t="shared" si="1"/>
        <v>0.31941851938877031</v>
      </c>
      <c r="E73" s="55">
        <f t="shared" si="1"/>
        <v>0.31053906771504913</v>
      </c>
      <c r="F73" s="55">
        <f t="shared" si="2"/>
        <v>1.0229871424722092E-2</v>
      </c>
      <c r="G73" s="55"/>
      <c r="H73" s="42"/>
      <c r="I73" s="83"/>
      <c r="J73" s="34"/>
      <c r="K73" s="83"/>
      <c r="L73" s="83"/>
      <c r="M73" s="34"/>
      <c r="N73" s="39"/>
      <c r="O73" s="105"/>
      <c r="P73" s="15"/>
      <c r="Q73" s="4"/>
      <c r="R73" s="4"/>
      <c r="S73" s="4"/>
      <c r="T73" s="4"/>
      <c r="U73" s="4"/>
      <c r="V73" s="4"/>
    </row>
    <row r="74" spans="1:22" x14ac:dyDescent="0.2">
      <c r="A74" s="19">
        <v>227.315185546875</v>
      </c>
      <c r="B74" s="11">
        <v>0.34364861221375759</v>
      </c>
      <c r="C74" s="55">
        <f t="shared" si="0"/>
        <v>0.33437255480478051</v>
      </c>
      <c r="D74" s="55">
        <f t="shared" si="1"/>
        <v>0.32895562310129201</v>
      </c>
      <c r="E74" s="55">
        <f t="shared" si="1"/>
        <v>0.32007617142757083</v>
      </c>
      <c r="F74" s="55">
        <f t="shared" si="2"/>
        <v>9.5371037125216995E-3</v>
      </c>
      <c r="G74" s="55"/>
      <c r="H74" s="42"/>
      <c r="I74" s="83"/>
      <c r="J74" s="34"/>
      <c r="K74" s="83"/>
      <c r="L74" s="34"/>
      <c r="M74" s="34"/>
      <c r="N74" s="39"/>
      <c r="O74" s="105"/>
      <c r="P74" s="15"/>
      <c r="Q74" s="4"/>
      <c r="R74" s="4"/>
      <c r="S74" s="4"/>
      <c r="T74" s="4"/>
      <c r="U74" s="4"/>
      <c r="V74" s="4"/>
    </row>
    <row r="75" spans="1:22" x14ac:dyDescent="0.2">
      <c r="A75" s="19">
        <v>249.51742553710937</v>
      </c>
      <c r="B75" s="11">
        <v>0.35289566552403262</v>
      </c>
      <c r="C75" s="55">
        <f t="shared" si="0"/>
        <v>0.34361960811505554</v>
      </c>
      <c r="D75" s="55">
        <f t="shared" si="1"/>
        <v>0.33780731077125492</v>
      </c>
      <c r="E75" s="55">
        <f t="shared" si="1"/>
        <v>0.32892785909753375</v>
      </c>
      <c r="F75" s="55">
        <f t="shared" si="2"/>
        <v>8.8516876699629155E-3</v>
      </c>
      <c r="G75" s="55"/>
      <c r="H75" s="42"/>
      <c r="I75" s="83"/>
      <c r="J75" s="34"/>
      <c r="K75" s="83"/>
      <c r="L75" s="34"/>
      <c r="M75" s="34"/>
      <c r="N75" s="39"/>
      <c r="O75" s="105"/>
      <c r="P75" s="15"/>
      <c r="Q75" s="4"/>
      <c r="R75" s="4"/>
      <c r="S75" s="4"/>
      <c r="T75" s="4"/>
      <c r="U75" s="4"/>
      <c r="V75" s="4"/>
    </row>
    <row r="76" spans="1:22" x14ac:dyDescent="0.2">
      <c r="A76" s="19">
        <v>272.40704345703125</v>
      </c>
      <c r="B76" s="11">
        <v>0.36120317026364501</v>
      </c>
      <c r="C76" s="55">
        <f t="shared" si="0"/>
        <v>0.35192711285466793</v>
      </c>
      <c r="D76" s="55">
        <f t="shared" si="1"/>
        <v>0.34575962106993952</v>
      </c>
      <c r="E76" s="55">
        <f t="shared" si="1"/>
        <v>0.33688016939621834</v>
      </c>
      <c r="F76" s="55">
        <f t="shared" si="2"/>
        <v>7.952310298684595E-3</v>
      </c>
      <c r="G76" s="55"/>
      <c r="H76" s="42"/>
      <c r="I76" s="83"/>
      <c r="J76" s="34"/>
      <c r="K76" s="83"/>
      <c r="L76" s="34"/>
      <c r="M76" s="34"/>
      <c r="N76" s="39"/>
      <c r="O76" s="105"/>
      <c r="P76" s="15"/>
      <c r="Q76" s="4"/>
      <c r="R76" s="4"/>
      <c r="S76" s="4"/>
      <c r="T76" s="4"/>
      <c r="U76" s="4"/>
      <c r="V76" s="4"/>
    </row>
    <row r="77" spans="1:22" x14ac:dyDescent="0.2">
      <c r="A77" s="19">
        <v>298.28427124023437</v>
      </c>
      <c r="B77" s="11">
        <v>0.36987091216954282</v>
      </c>
      <c r="C77" s="55">
        <f t="shared" si="0"/>
        <v>0.36059485476056574</v>
      </c>
      <c r="D77" s="55">
        <f t="shared" si="1"/>
        <v>0.35405676628803867</v>
      </c>
      <c r="E77" s="55">
        <f t="shared" si="1"/>
        <v>0.3451773146143175</v>
      </c>
      <c r="F77" s="55">
        <f t="shared" si="2"/>
        <v>8.2971452180991556E-3</v>
      </c>
      <c r="G77" s="55"/>
      <c r="H77" s="42"/>
      <c r="I77" s="83"/>
      <c r="J77" s="34"/>
      <c r="K77" s="83"/>
      <c r="L77" s="34"/>
      <c r="M77" s="34"/>
      <c r="N77" s="39"/>
      <c r="O77" s="105"/>
      <c r="P77" s="15"/>
      <c r="Q77" s="4"/>
      <c r="R77" s="4"/>
      <c r="S77" s="4"/>
      <c r="T77" s="4"/>
      <c r="U77" s="4"/>
      <c r="V77" s="4"/>
    </row>
    <row r="78" spans="1:22" x14ac:dyDescent="0.2">
      <c r="A78" s="19">
        <v>326.33975219726562</v>
      </c>
      <c r="B78" s="11">
        <v>0.37798132013293795</v>
      </c>
      <c r="C78" s="55">
        <f t="shared" si="0"/>
        <v>0.36870526272396087</v>
      </c>
      <c r="D78" s="55">
        <f t="shared" si="1"/>
        <v>0.36182040685104722</v>
      </c>
      <c r="E78" s="55">
        <f t="shared" si="1"/>
        <v>0.35294095517732604</v>
      </c>
      <c r="F78" s="55">
        <f t="shared" si="2"/>
        <v>7.7636405630085448E-3</v>
      </c>
      <c r="G78" s="55"/>
      <c r="H78" s="42"/>
      <c r="I78" s="83"/>
      <c r="J78" s="34"/>
      <c r="K78" s="83"/>
      <c r="L78" s="34"/>
      <c r="M78" s="34"/>
      <c r="N78" s="39"/>
      <c r="O78" s="105"/>
      <c r="P78" s="15"/>
      <c r="Q78" s="4"/>
      <c r="R78" s="4"/>
      <c r="S78" s="4"/>
      <c r="T78" s="4"/>
      <c r="U78" s="4"/>
      <c r="V78" s="4"/>
    </row>
    <row r="79" spans="1:22" x14ac:dyDescent="0.2">
      <c r="A79" s="19">
        <v>357.25662231445312</v>
      </c>
      <c r="B79" s="11">
        <v>0.38619878973203592</v>
      </c>
      <c r="C79" s="55">
        <f t="shared" si="0"/>
        <v>0.37692273232305884</v>
      </c>
      <c r="D79" s="55">
        <f t="shared" si="1"/>
        <v>0.36968653153833608</v>
      </c>
      <c r="E79" s="55">
        <f t="shared" si="1"/>
        <v>0.36080707986461491</v>
      </c>
      <c r="F79" s="55">
        <f t="shared" si="2"/>
        <v>7.8661246872888668E-3</v>
      </c>
      <c r="G79" s="55"/>
      <c r="H79" s="42"/>
      <c r="I79" s="83"/>
      <c r="J79" s="34"/>
      <c r="K79" s="83"/>
      <c r="L79" s="34"/>
      <c r="M79" s="34"/>
      <c r="N79" s="39"/>
      <c r="O79" s="105"/>
      <c r="P79" s="15"/>
      <c r="Q79" s="4"/>
      <c r="R79" s="4"/>
      <c r="S79" s="4"/>
      <c r="T79" s="4"/>
      <c r="U79" s="4"/>
      <c r="V79" s="4"/>
    </row>
    <row r="80" spans="1:22" x14ac:dyDescent="0.2">
      <c r="A80" s="19">
        <v>391.59793090820312</v>
      </c>
      <c r="B80" s="11">
        <v>0.39456196265804461</v>
      </c>
      <c r="C80" s="55">
        <f t="shared" si="0"/>
        <v>0.38528590524906753</v>
      </c>
      <c r="D80" s="55">
        <f t="shared" si="1"/>
        <v>0.37769212988269313</v>
      </c>
      <c r="E80" s="55">
        <f t="shared" si="1"/>
        <v>0.36881267820897196</v>
      </c>
      <c r="F80" s="55">
        <f t="shared" si="2"/>
        <v>8.0055983443570455E-3</v>
      </c>
      <c r="G80" s="55"/>
      <c r="H80" s="42"/>
      <c r="I80" s="83"/>
      <c r="J80" s="34"/>
      <c r="K80" s="83"/>
      <c r="L80" s="34"/>
      <c r="M80" s="34"/>
      <c r="N80" s="39"/>
      <c r="O80" s="105"/>
      <c r="P80" s="15"/>
      <c r="Q80" s="4"/>
      <c r="R80" s="4"/>
      <c r="S80" s="4"/>
      <c r="T80" s="4"/>
      <c r="U80" s="4"/>
      <c r="V80" s="4"/>
    </row>
    <row r="81" spans="1:22" x14ac:dyDescent="0.2">
      <c r="A81" s="19">
        <v>428.40032958984375</v>
      </c>
      <c r="B81" s="11">
        <v>0.40311155759307438</v>
      </c>
      <c r="C81" s="55">
        <f t="shared" si="0"/>
        <v>0.3938355001840973</v>
      </c>
      <c r="D81" s="55">
        <f t="shared" si="1"/>
        <v>0.38587617960429355</v>
      </c>
      <c r="E81" s="55">
        <f t="shared" si="1"/>
        <v>0.37699672793057232</v>
      </c>
      <c r="F81" s="55">
        <f t="shared" si="2"/>
        <v>8.1840497216003616E-3</v>
      </c>
      <c r="G81" s="55"/>
      <c r="H81" s="42"/>
      <c r="I81" s="83"/>
      <c r="J81" s="34"/>
      <c r="K81" s="83"/>
      <c r="L81" s="34"/>
      <c r="M81" s="34"/>
      <c r="N81" s="39"/>
      <c r="O81" s="105"/>
      <c r="P81" s="15"/>
      <c r="Q81" s="4"/>
      <c r="R81" s="4"/>
      <c r="S81" s="4"/>
      <c r="T81" s="4"/>
      <c r="U81" s="4"/>
      <c r="V81" s="4"/>
    </row>
    <row r="82" spans="1:22" x14ac:dyDescent="0.2">
      <c r="A82" s="19">
        <v>468.96780395507812</v>
      </c>
      <c r="B82" s="11">
        <v>0.41156614226984672</v>
      </c>
      <c r="C82" s="55">
        <f t="shared" si="0"/>
        <v>0.40229008486086965</v>
      </c>
      <c r="D82" s="55">
        <f t="shared" si="1"/>
        <v>0.39396928131215181</v>
      </c>
      <c r="E82" s="55">
        <f t="shared" si="1"/>
        <v>0.38508982963843058</v>
      </c>
      <c r="F82" s="55">
        <f t="shared" si="2"/>
        <v>8.0931017078582634E-3</v>
      </c>
      <c r="G82" s="55"/>
      <c r="H82" s="42"/>
      <c r="I82" s="83"/>
      <c r="J82" s="34"/>
      <c r="K82" s="83"/>
      <c r="L82" s="34"/>
      <c r="M82" s="34"/>
      <c r="N82" s="39"/>
      <c r="O82" s="105"/>
      <c r="P82" s="15"/>
      <c r="Q82" s="4"/>
      <c r="R82" s="4"/>
      <c r="S82" s="4"/>
      <c r="T82" s="4"/>
      <c r="U82" s="4"/>
      <c r="V82" s="4"/>
    </row>
    <row r="83" spans="1:22" x14ac:dyDescent="0.2">
      <c r="A83" s="19">
        <v>512.64129638671875</v>
      </c>
      <c r="B83" s="11">
        <v>0.42009484654056722</v>
      </c>
      <c r="C83" s="55">
        <f t="shared" si="0"/>
        <v>0.41081878913159015</v>
      </c>
      <c r="D83" s="55">
        <f t="shared" si="1"/>
        <v>0.40213333356758874</v>
      </c>
      <c r="E83" s="55">
        <f t="shared" si="1"/>
        <v>0.39325388189386756</v>
      </c>
      <c r="F83" s="55">
        <f t="shared" si="2"/>
        <v>8.1640522554369821E-3</v>
      </c>
      <c r="G83" s="55"/>
      <c r="H83" s="42"/>
      <c r="I83" s="34"/>
      <c r="J83" s="34"/>
      <c r="K83" s="83"/>
      <c r="L83" s="34"/>
      <c r="M83" s="34"/>
      <c r="N83" s="39"/>
      <c r="O83" s="105"/>
      <c r="P83" s="15"/>
      <c r="Q83" s="4"/>
      <c r="R83" s="4"/>
      <c r="S83" s="4"/>
      <c r="T83" s="4"/>
      <c r="U83" s="4"/>
      <c r="V83" s="4"/>
    </row>
    <row r="84" spans="1:22" x14ac:dyDescent="0.2">
      <c r="A84" s="19">
        <v>561.5751953125</v>
      </c>
      <c r="B84" s="11">
        <v>0.42902320250260523</v>
      </c>
      <c r="C84" s="55">
        <f t="shared" si="0"/>
        <v>0.41974714509362815</v>
      </c>
      <c r="D84" s="55">
        <f t="shared" si="1"/>
        <v>0.41067995006588393</v>
      </c>
      <c r="E84" s="55">
        <f t="shared" si="1"/>
        <v>0.40180049839216275</v>
      </c>
      <c r="F84" s="55">
        <f t="shared" si="2"/>
        <v>8.5466164982951898E-3</v>
      </c>
      <c r="G84" s="55"/>
      <c r="H84" s="42"/>
      <c r="I84" s="34"/>
      <c r="J84" s="34"/>
      <c r="K84" s="83"/>
      <c r="L84" s="34"/>
      <c r="M84" s="34"/>
      <c r="N84" s="39"/>
      <c r="O84" s="105"/>
      <c r="P84" s="15"/>
      <c r="Q84" s="4"/>
      <c r="R84" s="4"/>
      <c r="S84" s="4"/>
      <c r="T84" s="4"/>
      <c r="U84" s="4"/>
      <c r="V84" s="4"/>
    </row>
    <row r="85" spans="1:22" x14ac:dyDescent="0.2">
      <c r="A85" s="19">
        <v>613.270751953125</v>
      </c>
      <c r="B85" s="11">
        <v>0.43781974199551038</v>
      </c>
      <c r="C85" s="55">
        <f t="shared" si="0"/>
        <v>0.4285436845865333</v>
      </c>
      <c r="D85" s="55">
        <f t="shared" si="1"/>
        <v>0.41910038602045663</v>
      </c>
      <c r="E85" s="55">
        <f t="shared" si="1"/>
        <v>0.41022093434673546</v>
      </c>
      <c r="F85" s="55">
        <f t="shared" si="2"/>
        <v>8.4204359545727026E-3</v>
      </c>
      <c r="G85" s="55"/>
      <c r="H85" s="42"/>
      <c r="I85" s="34"/>
      <c r="J85" s="34"/>
      <c r="K85" s="83"/>
      <c r="L85" s="34"/>
      <c r="M85" s="34"/>
      <c r="N85" s="39"/>
      <c r="O85" s="105"/>
      <c r="P85" s="15"/>
      <c r="Q85" s="4"/>
      <c r="R85" s="4"/>
      <c r="S85" s="4"/>
      <c r="T85" s="4"/>
      <c r="U85" s="4"/>
      <c r="V85" s="4"/>
    </row>
    <row r="86" spans="1:22" x14ac:dyDescent="0.2">
      <c r="A86" s="19">
        <v>671.63433837890625</v>
      </c>
      <c r="B86" s="11">
        <v>0.44703085853296215</v>
      </c>
      <c r="C86" s="55">
        <f t="shared" si="0"/>
        <v>0.43775480112398507</v>
      </c>
      <c r="D86" s="55">
        <f t="shared" si="1"/>
        <v>0.42791767342492693</v>
      </c>
      <c r="E86" s="55">
        <f t="shared" si="1"/>
        <v>0.41903822175120575</v>
      </c>
      <c r="F86" s="55">
        <f t="shared" si="2"/>
        <v>8.8172874044702976E-3</v>
      </c>
      <c r="G86" s="55"/>
      <c r="H86" s="42"/>
      <c r="I86" s="34"/>
      <c r="J86" s="34"/>
      <c r="K86" s="83"/>
      <c r="L86" s="34"/>
      <c r="M86" s="34"/>
      <c r="N86" s="39"/>
      <c r="O86" s="105"/>
      <c r="P86" s="15"/>
      <c r="Q86" s="4"/>
      <c r="R86" s="4"/>
      <c r="S86" s="4"/>
      <c r="T86" s="4"/>
      <c r="U86" s="4"/>
      <c r="V86" s="4"/>
    </row>
    <row r="87" spans="1:22" x14ac:dyDescent="0.2">
      <c r="A87" s="19">
        <v>734.41400146484375</v>
      </c>
      <c r="B87" s="11">
        <v>0.45647368031131919</v>
      </c>
      <c r="C87" s="55">
        <f t="shared" si="0"/>
        <v>0.44719762290234211</v>
      </c>
      <c r="D87" s="55">
        <f t="shared" si="1"/>
        <v>0.43695675931537631</v>
      </c>
      <c r="E87" s="55">
        <f t="shared" si="1"/>
        <v>0.42807730764165514</v>
      </c>
      <c r="F87" s="55">
        <f t="shared" si="2"/>
        <v>9.0390858904493832E-3</v>
      </c>
      <c r="G87" s="55"/>
      <c r="H87" s="42"/>
      <c r="I87" s="34"/>
      <c r="J87" s="34"/>
      <c r="K87" s="83"/>
      <c r="L87" s="34"/>
      <c r="M87" s="34"/>
      <c r="N87" s="39"/>
      <c r="O87" s="105"/>
      <c r="P87" s="15"/>
      <c r="Q87" s="4"/>
      <c r="R87" s="4"/>
      <c r="S87" s="4"/>
      <c r="T87" s="4"/>
      <c r="U87" s="4"/>
      <c r="V87" s="4"/>
    </row>
    <row r="88" spans="1:22" x14ac:dyDescent="0.2">
      <c r="A88" s="19">
        <v>804.251953125</v>
      </c>
      <c r="B88" s="11">
        <v>0.46664610552179508</v>
      </c>
      <c r="C88" s="55">
        <f t="shared" si="0"/>
        <v>0.45737004811281801</v>
      </c>
      <c r="D88" s="55">
        <f t="shared" si="1"/>
        <v>0.44669425382177619</v>
      </c>
      <c r="E88" s="55">
        <f t="shared" si="1"/>
        <v>0.43781480214805496</v>
      </c>
      <c r="F88" s="55">
        <f t="shared" si="2"/>
        <v>9.7374945063998242E-3</v>
      </c>
      <c r="G88" s="55"/>
      <c r="H88" s="42"/>
      <c r="I88" s="34"/>
      <c r="J88" s="34"/>
      <c r="K88" s="83"/>
      <c r="L88" s="34"/>
      <c r="M88" s="34"/>
      <c r="N88" s="39"/>
      <c r="O88" s="105"/>
      <c r="P88" s="15"/>
      <c r="Q88" s="4"/>
      <c r="R88" s="4"/>
      <c r="S88" s="4"/>
      <c r="T88" s="4"/>
      <c r="U88" s="4"/>
      <c r="V88" s="4"/>
    </row>
    <row r="89" spans="1:22" x14ac:dyDescent="0.2">
      <c r="A89" s="19">
        <v>879.97802734375</v>
      </c>
      <c r="B89" s="11">
        <v>0.47719209928202322</v>
      </c>
      <c r="C89" s="55">
        <f t="shared" si="0"/>
        <v>0.46791604187304614</v>
      </c>
      <c r="D89" s="55">
        <f t="shared" si="1"/>
        <v>0.45678934463640247</v>
      </c>
      <c r="E89" s="55">
        <f t="shared" si="1"/>
        <v>0.4479098929626813</v>
      </c>
      <c r="F89" s="55">
        <f t="shared" si="2"/>
        <v>1.009509081462634E-2</v>
      </c>
      <c r="G89" s="55"/>
      <c r="H89" s="42"/>
      <c r="I89" s="34"/>
      <c r="J89" s="34"/>
      <c r="K89" s="83"/>
      <c r="L89" s="34"/>
      <c r="M89" s="34"/>
      <c r="N89" s="39"/>
      <c r="O89" s="105"/>
      <c r="P89" s="15"/>
      <c r="Q89" s="4"/>
      <c r="R89" s="4"/>
      <c r="S89" s="4"/>
      <c r="T89" s="4"/>
      <c r="U89" s="4"/>
      <c r="V89" s="4"/>
    </row>
    <row r="90" spans="1:22" x14ac:dyDescent="0.2">
      <c r="A90" s="19">
        <v>962.34619140625</v>
      </c>
      <c r="B90" s="11">
        <v>0.48879199686783248</v>
      </c>
      <c r="C90" s="55">
        <f t="shared" si="0"/>
        <v>0.4795159394588554</v>
      </c>
      <c r="D90" s="55">
        <f t="shared" si="1"/>
        <v>0.46789327872090131</v>
      </c>
      <c r="E90" s="55">
        <f t="shared" si="1"/>
        <v>0.45901382704718013</v>
      </c>
      <c r="F90" s="55">
        <f t="shared" si="2"/>
        <v>1.1103934084498834E-2</v>
      </c>
      <c r="G90" s="55"/>
      <c r="H90" s="42"/>
      <c r="I90" s="34"/>
      <c r="J90" s="34"/>
      <c r="K90" s="83"/>
      <c r="L90" s="34"/>
      <c r="M90" s="34"/>
      <c r="N90" s="39"/>
      <c r="O90" s="105"/>
      <c r="P90" s="15"/>
      <c r="Q90" s="4"/>
      <c r="R90" s="4"/>
      <c r="S90" s="4"/>
      <c r="T90" s="4"/>
      <c r="U90" s="4"/>
      <c r="V90" s="4"/>
    </row>
    <row r="91" spans="1:22" x14ac:dyDescent="0.2">
      <c r="A91" s="19">
        <v>1048.45263671875</v>
      </c>
      <c r="B91" s="11">
        <v>0.50068991849708255</v>
      </c>
      <c r="C91" s="55">
        <f t="shared" si="0"/>
        <v>0.49141386108810547</v>
      </c>
      <c r="D91" s="55">
        <f t="shared" si="1"/>
        <v>0.47928249457702632</v>
      </c>
      <c r="E91" s="55">
        <f t="shared" si="1"/>
        <v>0.47040304290330515</v>
      </c>
      <c r="F91" s="55">
        <f t="shared" si="2"/>
        <v>1.1389215856125012E-2</v>
      </c>
      <c r="G91" s="55"/>
      <c r="H91" s="42"/>
      <c r="I91" s="34"/>
      <c r="J91" s="34"/>
      <c r="K91" s="83"/>
      <c r="L91" s="34"/>
      <c r="M91" s="34"/>
      <c r="N91" s="39"/>
      <c r="O91" s="105"/>
      <c r="P91" s="15"/>
      <c r="Q91" s="4"/>
      <c r="R91" s="4"/>
      <c r="S91" s="4"/>
      <c r="T91" s="4"/>
      <c r="U91" s="4"/>
      <c r="V91" s="4"/>
    </row>
    <row r="92" spans="1:22" x14ac:dyDescent="0.2">
      <c r="A92" s="19">
        <v>1148.2154541015625</v>
      </c>
      <c r="B92" s="11">
        <v>0.5146588898687332</v>
      </c>
      <c r="C92" s="55">
        <f t="shared" si="0"/>
        <v>0.50538283245975613</v>
      </c>
      <c r="D92" s="55">
        <f t="shared" si="1"/>
        <v>0.49265421067983178</v>
      </c>
      <c r="E92" s="55">
        <f t="shared" si="1"/>
        <v>0.48377475900611061</v>
      </c>
      <c r="F92" s="55">
        <f t="shared" si="2"/>
        <v>1.3371716102805464E-2</v>
      </c>
      <c r="G92" s="55"/>
      <c r="H92" s="42"/>
      <c r="I92" s="34"/>
      <c r="J92" s="34"/>
      <c r="K92" s="34"/>
      <c r="L92" s="34"/>
      <c r="M92" s="34"/>
      <c r="N92" s="39"/>
      <c r="O92" s="105"/>
      <c r="P92" s="15"/>
      <c r="Q92" s="4"/>
      <c r="R92" s="4"/>
      <c r="S92" s="4"/>
      <c r="T92" s="4"/>
      <c r="U92" s="4"/>
      <c r="V92" s="4"/>
    </row>
    <row r="93" spans="1:22" x14ac:dyDescent="0.2">
      <c r="A93" s="19">
        <v>1258.5157470703125</v>
      </c>
      <c r="B93" s="11">
        <v>0.53051801956581768</v>
      </c>
      <c r="C93" s="55">
        <f t="shared" si="0"/>
        <v>0.5212419621568406</v>
      </c>
      <c r="D93" s="55">
        <f t="shared" si="1"/>
        <v>0.50783526977895477</v>
      </c>
      <c r="E93" s="55">
        <f t="shared" si="1"/>
        <v>0.49895581810523354</v>
      </c>
      <c r="F93" s="55">
        <f t="shared" si="2"/>
        <v>1.5181059099122929E-2</v>
      </c>
      <c r="G93" s="55"/>
      <c r="H93" s="42"/>
      <c r="I93" s="34"/>
      <c r="J93" s="34"/>
      <c r="K93" s="34"/>
      <c r="L93" s="34"/>
      <c r="M93" s="34"/>
      <c r="N93" s="39"/>
      <c r="O93" s="105"/>
      <c r="P93" s="15"/>
      <c r="Q93" s="4"/>
      <c r="R93" s="4"/>
      <c r="S93" s="4"/>
      <c r="T93" s="4"/>
      <c r="U93" s="4"/>
      <c r="V93" s="4"/>
    </row>
    <row r="94" spans="1:22" x14ac:dyDescent="0.2">
      <c r="A94" s="19">
        <v>1378.3551025390625</v>
      </c>
      <c r="B94" s="11">
        <v>0.54930073131757673</v>
      </c>
      <c r="C94" s="55">
        <f t="shared" si="0"/>
        <v>0.54002467390859965</v>
      </c>
      <c r="D94" s="55">
        <f t="shared" si="1"/>
        <v>0.5258149106918899</v>
      </c>
      <c r="E94" s="55">
        <f t="shared" si="1"/>
        <v>0.51693545901816873</v>
      </c>
      <c r="F94" s="55">
        <f t="shared" si="2"/>
        <v>1.7979640912935191E-2</v>
      </c>
      <c r="G94" s="55"/>
      <c r="H94" s="42"/>
      <c r="I94" s="34"/>
      <c r="J94" s="34"/>
      <c r="K94" s="34"/>
      <c r="L94" s="34"/>
      <c r="M94" s="34"/>
      <c r="N94" s="39"/>
      <c r="O94" s="105"/>
      <c r="P94" s="15"/>
      <c r="Q94" s="4"/>
      <c r="R94" s="4"/>
      <c r="S94" s="4"/>
      <c r="T94" s="4"/>
      <c r="U94" s="4"/>
      <c r="V94" s="4"/>
    </row>
    <row r="95" spans="1:22" x14ac:dyDescent="0.2">
      <c r="A95" s="19">
        <v>1508.217529296875</v>
      </c>
      <c r="B95" s="11">
        <v>0.57146690955149826</v>
      </c>
      <c r="C95" s="55">
        <f t="shared" si="0"/>
        <v>0.56219085214252118</v>
      </c>
      <c r="D95" s="55">
        <f t="shared" si="1"/>
        <v>0.54703335509572859</v>
      </c>
      <c r="E95" s="55">
        <f t="shared" si="1"/>
        <v>0.53815390342200742</v>
      </c>
      <c r="F95" s="55">
        <f t="shared" si="2"/>
        <v>2.1218444403838688E-2</v>
      </c>
      <c r="G95" s="55"/>
      <c r="H95" s="42"/>
      <c r="I95" s="34"/>
      <c r="J95" s="34"/>
      <c r="K95" s="34"/>
      <c r="L95" s="34"/>
      <c r="M95" s="34"/>
      <c r="N95" s="39"/>
      <c r="O95" s="105"/>
      <c r="P95" s="15"/>
      <c r="Q95" s="4"/>
      <c r="R95" s="4"/>
      <c r="S95" s="4"/>
      <c r="T95" s="4"/>
      <c r="U95" s="4"/>
      <c r="V95" s="4"/>
    </row>
    <row r="96" spans="1:22" x14ac:dyDescent="0.2">
      <c r="A96" s="19">
        <v>1648.215576171875</v>
      </c>
      <c r="B96" s="11">
        <v>0.59650232996183328</v>
      </c>
      <c r="C96" s="55">
        <f t="shared" si="0"/>
        <v>0.5872262725528562</v>
      </c>
      <c r="D96" s="55">
        <f t="shared" si="1"/>
        <v>0.57099836478289667</v>
      </c>
      <c r="E96" s="55">
        <f t="shared" si="1"/>
        <v>0.5621189131091755</v>
      </c>
      <c r="F96" s="55">
        <f t="shared" si="2"/>
        <v>2.3965009687168082E-2</v>
      </c>
      <c r="G96" s="55"/>
      <c r="H96" s="42"/>
      <c r="I96" s="34"/>
      <c r="J96" s="34"/>
      <c r="K96" s="34"/>
      <c r="L96" s="34"/>
      <c r="M96" s="34"/>
      <c r="N96" s="39"/>
      <c r="O96" s="105"/>
      <c r="P96" s="15"/>
      <c r="Q96" s="4"/>
      <c r="R96" s="4"/>
      <c r="S96" s="4"/>
      <c r="T96" s="4"/>
      <c r="U96" s="4"/>
      <c r="V96" s="4"/>
    </row>
    <row r="97" spans="1:22" x14ac:dyDescent="0.2">
      <c r="A97" s="19">
        <v>1808.2442626953125</v>
      </c>
      <c r="B97" s="11">
        <v>0.62484586555647548</v>
      </c>
      <c r="C97" s="55">
        <f t="shared" si="0"/>
        <v>0.6155698081474984</v>
      </c>
      <c r="D97" s="55">
        <f t="shared" si="1"/>
        <v>0.5981300483720321</v>
      </c>
      <c r="E97" s="55">
        <f t="shared" si="1"/>
        <v>0.58925059669831092</v>
      </c>
      <c r="F97" s="55">
        <f t="shared" si="2"/>
        <v>2.7131683589135425E-2</v>
      </c>
      <c r="G97" s="55"/>
      <c r="H97" s="42"/>
      <c r="I97" s="34"/>
      <c r="J97" s="34"/>
      <c r="K97" s="34"/>
      <c r="L97" s="34"/>
      <c r="M97" s="34"/>
      <c r="N97" s="39"/>
      <c r="O97" s="105"/>
      <c r="P97" s="15"/>
      <c r="Q97" s="4"/>
      <c r="R97" s="4"/>
      <c r="S97" s="4"/>
      <c r="T97" s="4"/>
      <c r="U97" s="4"/>
      <c r="V97" s="4"/>
    </row>
    <row r="98" spans="1:22" x14ac:dyDescent="0.2">
      <c r="A98" s="19">
        <v>1978.1607666015625</v>
      </c>
      <c r="B98" s="11">
        <v>0.65304637859153436</v>
      </c>
      <c r="C98" s="55">
        <f t="shared" si="0"/>
        <v>0.64377032118255728</v>
      </c>
      <c r="D98" s="55">
        <f t="shared" si="1"/>
        <v>0.62512482445293638</v>
      </c>
      <c r="E98" s="55">
        <f t="shared" si="1"/>
        <v>0.61624537277921521</v>
      </c>
      <c r="F98" s="55">
        <f t="shared" si="2"/>
        <v>2.6994776080904281E-2</v>
      </c>
      <c r="G98" s="55"/>
      <c r="H98" s="42"/>
      <c r="I98" s="34"/>
      <c r="J98" s="34"/>
      <c r="K98" s="34"/>
      <c r="L98" s="34"/>
      <c r="M98" s="34"/>
      <c r="N98" s="39"/>
      <c r="O98" s="105"/>
      <c r="P98" s="15"/>
      <c r="Q98" s="4"/>
      <c r="R98" s="4"/>
      <c r="S98" s="4"/>
      <c r="T98" s="4"/>
      <c r="U98" s="4"/>
      <c r="V98" s="4"/>
    </row>
    <row r="99" spans="1:22" x14ac:dyDescent="0.2">
      <c r="A99" s="19">
        <v>2158.11474609375</v>
      </c>
      <c r="B99" s="11">
        <v>0.67994225152718712</v>
      </c>
      <c r="C99" s="55">
        <f t="shared" si="0"/>
        <v>0.67066619411821005</v>
      </c>
      <c r="D99" s="55">
        <f t="shared" si="1"/>
        <v>0.6508707414330912</v>
      </c>
      <c r="E99" s="55">
        <f t="shared" si="1"/>
        <v>0.64199128975937003</v>
      </c>
      <c r="F99" s="55">
        <f t="shared" si="2"/>
        <v>2.5745916980154826E-2</v>
      </c>
      <c r="G99" s="55"/>
      <c r="H99" s="42"/>
      <c r="I99" s="34"/>
      <c r="J99" s="34"/>
      <c r="K99" s="34"/>
      <c r="L99" s="34"/>
      <c r="M99" s="34"/>
      <c r="N99" s="39"/>
      <c r="O99" s="105"/>
      <c r="P99" s="15"/>
      <c r="Q99" s="4"/>
      <c r="R99" s="4"/>
      <c r="S99" s="4"/>
      <c r="T99" s="4"/>
      <c r="U99" s="4"/>
      <c r="V99" s="4"/>
    </row>
    <row r="100" spans="1:22" x14ac:dyDescent="0.2">
      <c r="A100" s="19">
        <v>2368.25146484375</v>
      </c>
      <c r="B100" s="11">
        <v>0.70707717162507466</v>
      </c>
      <c r="C100" s="55">
        <f t="shared" si="0"/>
        <v>0.69780111421609758</v>
      </c>
      <c r="D100" s="55">
        <f t="shared" si="1"/>
        <v>0.67684548491045493</v>
      </c>
      <c r="E100" s="55">
        <f t="shared" si="1"/>
        <v>0.66796603323673365</v>
      </c>
      <c r="F100" s="55">
        <f t="shared" si="2"/>
        <v>2.5974743477363615E-2</v>
      </c>
      <c r="G100" s="55"/>
      <c r="H100" s="42"/>
      <c r="I100" s="34"/>
      <c r="J100" s="34"/>
      <c r="K100" s="34"/>
      <c r="L100" s="34"/>
      <c r="M100" s="34"/>
      <c r="N100" s="39"/>
      <c r="O100" s="105"/>
      <c r="P100" s="15"/>
      <c r="Q100" s="4"/>
      <c r="R100" s="4"/>
      <c r="S100" s="4"/>
      <c r="T100" s="4"/>
      <c r="U100" s="4"/>
      <c r="V100" s="4"/>
    </row>
    <row r="101" spans="1:22" x14ac:dyDescent="0.2">
      <c r="A101" s="19">
        <v>2588.395751953125</v>
      </c>
      <c r="B101" s="11">
        <v>0.73135473186659505</v>
      </c>
      <c r="C101" s="55">
        <f t="shared" si="0"/>
        <v>0.72207867445761797</v>
      </c>
      <c r="D101" s="55">
        <f t="shared" si="1"/>
        <v>0.7000850373858214</v>
      </c>
      <c r="E101" s="55">
        <f t="shared" si="1"/>
        <v>0.69120558571210022</v>
      </c>
      <c r="F101" s="55">
        <f t="shared" si="2"/>
        <v>2.3239552475366576E-2</v>
      </c>
      <c r="G101" s="55"/>
      <c r="H101" s="42"/>
      <c r="I101" s="34"/>
      <c r="J101" s="34"/>
      <c r="K101" s="34"/>
      <c r="L101" s="34"/>
      <c r="M101" s="34"/>
      <c r="N101" s="39"/>
      <c r="O101" s="105"/>
      <c r="P101" s="15"/>
      <c r="Q101" s="4"/>
      <c r="R101" s="4"/>
      <c r="S101" s="4"/>
      <c r="T101" s="4"/>
      <c r="U101" s="4"/>
      <c r="V101" s="4"/>
    </row>
    <row r="102" spans="1:22" x14ac:dyDescent="0.2">
      <c r="A102" s="19">
        <v>2825.552490234375</v>
      </c>
      <c r="B102" s="11">
        <v>0.75364668880539831</v>
      </c>
      <c r="C102" s="55">
        <f t="shared" si="0"/>
        <v>0.74437063139642123</v>
      </c>
      <c r="D102" s="55">
        <f t="shared" si="1"/>
        <v>0.72142388271888458</v>
      </c>
      <c r="E102" s="55">
        <f t="shared" si="1"/>
        <v>0.71254443104516341</v>
      </c>
      <c r="F102" s="55">
        <f t="shared" si="2"/>
        <v>2.1338845333063183E-2</v>
      </c>
      <c r="G102" s="55"/>
      <c r="H102" s="42"/>
      <c r="I102" s="34"/>
      <c r="J102" s="34"/>
      <c r="K102" s="34"/>
      <c r="L102" s="34"/>
      <c r="M102" s="34"/>
      <c r="N102" s="39"/>
      <c r="O102" s="105"/>
      <c r="P102" s="15"/>
      <c r="Q102" s="4"/>
      <c r="R102" s="4"/>
      <c r="S102" s="4"/>
      <c r="T102" s="4"/>
      <c r="U102" s="4"/>
      <c r="V102" s="4"/>
    </row>
    <row r="103" spans="1:22" x14ac:dyDescent="0.2">
      <c r="A103" s="19">
        <v>3098.813720703125</v>
      </c>
      <c r="B103" s="11">
        <v>0.77488174718755176</v>
      </c>
      <c r="C103" s="55">
        <f t="shared" si="0"/>
        <v>0.76560568977857468</v>
      </c>
      <c r="D103" s="55">
        <f t="shared" si="1"/>
        <v>0.74175101809328425</v>
      </c>
      <c r="E103" s="55">
        <f t="shared" si="1"/>
        <v>0.73287156641956308</v>
      </c>
      <c r="F103" s="55">
        <f t="shared" si="2"/>
        <v>2.0327135374399674E-2</v>
      </c>
      <c r="G103" s="55"/>
      <c r="H103" s="42"/>
      <c r="I103" s="34"/>
      <c r="J103" s="34"/>
      <c r="K103" s="34"/>
      <c r="L103" s="34"/>
      <c r="M103" s="34"/>
      <c r="N103" s="39"/>
      <c r="O103" s="105"/>
      <c r="P103" s="15"/>
      <c r="Q103" s="4"/>
      <c r="R103" s="4"/>
      <c r="S103" s="4"/>
      <c r="T103" s="4"/>
      <c r="U103" s="4"/>
      <c r="V103" s="4"/>
    </row>
    <row r="104" spans="1:22" x14ac:dyDescent="0.2">
      <c r="A104" s="19">
        <v>3387.771240234375</v>
      </c>
      <c r="B104" s="11">
        <v>0.79407048650967771</v>
      </c>
      <c r="C104" s="55">
        <f t="shared" si="0"/>
        <v>0.78479442910070063</v>
      </c>
      <c r="D104" s="55">
        <f t="shared" si="1"/>
        <v>0.76011932652198766</v>
      </c>
      <c r="E104" s="55">
        <f t="shared" si="1"/>
        <v>0.75123987484826649</v>
      </c>
      <c r="F104" s="55">
        <f t="shared" si="2"/>
        <v>1.8368308428703406E-2</v>
      </c>
      <c r="G104" s="55"/>
      <c r="H104" s="42"/>
      <c r="I104" s="34"/>
      <c r="J104" s="34"/>
      <c r="K104" s="34"/>
      <c r="L104" s="34"/>
      <c r="M104" s="34"/>
      <c r="N104" s="39"/>
      <c r="O104" s="105"/>
      <c r="P104" s="15"/>
      <c r="Q104" s="4"/>
      <c r="R104" s="4"/>
      <c r="S104" s="4"/>
      <c r="T104" s="4"/>
      <c r="U104" s="4"/>
      <c r="V104" s="4"/>
    </row>
    <row r="105" spans="1:22" x14ac:dyDescent="0.2">
      <c r="A105" s="19">
        <v>3707.72509765625</v>
      </c>
      <c r="B105" s="11">
        <v>0.81183117383110215</v>
      </c>
      <c r="C105" s="55">
        <f t="shared" si="0"/>
        <v>0.80255511642212507</v>
      </c>
      <c r="D105" s="55">
        <f t="shared" si="1"/>
        <v>0.77712064052960028</v>
      </c>
      <c r="E105" s="55">
        <f t="shared" si="1"/>
        <v>0.76824118885587911</v>
      </c>
      <c r="F105" s="55">
        <f t="shared" si="2"/>
        <v>1.7001314007612622E-2</v>
      </c>
      <c r="G105" s="55"/>
      <c r="H105" s="42"/>
      <c r="I105" s="34"/>
      <c r="J105" s="34"/>
      <c r="K105" s="34"/>
      <c r="L105" s="34"/>
      <c r="M105" s="34"/>
      <c r="N105" s="39"/>
      <c r="O105" s="105"/>
      <c r="P105" s="15"/>
      <c r="Q105" s="4"/>
      <c r="R105" s="4"/>
      <c r="S105" s="4"/>
      <c r="T105" s="4"/>
      <c r="U105" s="4"/>
      <c r="V105" s="4"/>
    </row>
    <row r="106" spans="1:22" x14ac:dyDescent="0.2">
      <c r="A106" s="19">
        <v>4058.264404296875</v>
      </c>
      <c r="B106" s="11">
        <v>0.82840874917196916</v>
      </c>
      <c r="C106" s="55">
        <f t="shared" si="0"/>
        <v>0.81913269176299208</v>
      </c>
      <c r="D106" s="55">
        <f t="shared" si="1"/>
        <v>0.79298942751708112</v>
      </c>
      <c r="E106" s="55">
        <f t="shared" si="1"/>
        <v>0.78410997584335995</v>
      </c>
      <c r="F106" s="55">
        <f t="shared" si="2"/>
        <v>1.5868786987480843E-2</v>
      </c>
      <c r="G106" s="55"/>
      <c r="H106" s="42"/>
      <c r="I106" s="34"/>
      <c r="J106" s="34"/>
      <c r="K106" s="34"/>
      <c r="L106" s="34"/>
      <c r="M106" s="34"/>
      <c r="N106" s="39"/>
      <c r="O106" s="105"/>
      <c r="P106" s="15"/>
      <c r="Q106" s="4"/>
      <c r="R106" s="4"/>
      <c r="S106" s="4"/>
      <c r="T106" s="4"/>
      <c r="U106" s="4"/>
      <c r="V106" s="4"/>
    </row>
    <row r="107" spans="1:22" x14ac:dyDescent="0.2">
      <c r="A107" s="19">
        <v>4434.7822265625</v>
      </c>
      <c r="B107" s="11">
        <v>0.84275534647094896</v>
      </c>
      <c r="C107" s="55">
        <f t="shared" si="0"/>
        <v>0.83347928906197188</v>
      </c>
      <c r="D107" s="55">
        <f t="shared" si="1"/>
        <v>0.8067226238290558</v>
      </c>
      <c r="E107" s="55">
        <f t="shared" si="1"/>
        <v>0.79784317215533462</v>
      </c>
      <c r="F107" s="55">
        <f t="shared" si="2"/>
        <v>1.3733196311974671E-2</v>
      </c>
      <c r="G107" s="55"/>
      <c r="H107" s="42"/>
      <c r="I107" s="34"/>
      <c r="J107" s="34"/>
      <c r="K107" s="34"/>
      <c r="L107" s="34"/>
      <c r="M107" s="34"/>
      <c r="N107" s="39"/>
      <c r="O107" s="105"/>
      <c r="P107" s="15"/>
      <c r="Q107" s="4"/>
      <c r="R107" s="4"/>
      <c r="S107" s="4"/>
      <c r="T107" s="4"/>
      <c r="U107" s="4"/>
      <c r="V107" s="4"/>
    </row>
    <row r="108" spans="1:22" x14ac:dyDescent="0.2">
      <c r="A108" s="19">
        <v>4845.4677734375</v>
      </c>
      <c r="B108" s="11">
        <v>0.85693810299920725</v>
      </c>
      <c r="C108" s="55">
        <f t="shared" si="0"/>
        <v>0.84766204559023017</v>
      </c>
      <c r="D108" s="55">
        <f t="shared" si="1"/>
        <v>0.82029898452201</v>
      </c>
      <c r="E108" s="55">
        <f t="shared" si="1"/>
        <v>0.81141953284828883</v>
      </c>
      <c r="F108" s="55">
        <f t="shared" si="2"/>
        <v>1.3576360692954204E-2</v>
      </c>
      <c r="G108" s="55"/>
      <c r="H108" s="42"/>
      <c r="I108" s="34"/>
      <c r="J108" s="34"/>
      <c r="K108" s="34"/>
      <c r="L108" s="34"/>
      <c r="M108" s="34"/>
      <c r="N108" s="39"/>
      <c r="O108" s="105"/>
      <c r="P108" s="15"/>
      <c r="Q108" s="4"/>
      <c r="R108" s="4"/>
      <c r="S108" s="4"/>
      <c r="T108" s="4"/>
      <c r="U108" s="4"/>
      <c r="V108" s="4"/>
    </row>
    <row r="109" spans="1:22" x14ac:dyDescent="0.2">
      <c r="A109" s="19">
        <v>5303.552734375</v>
      </c>
      <c r="B109" s="11">
        <v>0.8701586814163893</v>
      </c>
      <c r="C109" s="55">
        <f t="shared" si="0"/>
        <v>0.86088262400741222</v>
      </c>
      <c r="D109" s="55">
        <f t="shared" si="1"/>
        <v>0.83295430584854702</v>
      </c>
      <c r="E109" s="55">
        <f t="shared" si="1"/>
        <v>0.82407485417482584</v>
      </c>
      <c r="F109" s="55">
        <f t="shared" si="2"/>
        <v>1.2655321326537017E-2</v>
      </c>
      <c r="G109" s="55"/>
      <c r="H109" s="42"/>
      <c r="I109" s="34"/>
      <c r="J109" s="34"/>
      <c r="K109" s="34"/>
      <c r="L109" s="34"/>
      <c r="M109" s="34"/>
      <c r="N109" s="39"/>
      <c r="O109" s="105"/>
      <c r="P109" s="15"/>
      <c r="Q109" s="4"/>
      <c r="R109" s="4"/>
      <c r="S109" s="4"/>
      <c r="T109" s="4"/>
      <c r="U109" s="4"/>
      <c r="V109" s="4"/>
    </row>
    <row r="110" spans="1:22" x14ac:dyDescent="0.2">
      <c r="A110" s="19">
        <v>5804.91650390625</v>
      </c>
      <c r="B110" s="11">
        <v>0.88285469887542423</v>
      </c>
      <c r="C110" s="55">
        <f t="shared" si="0"/>
        <v>0.87357864146644715</v>
      </c>
      <c r="D110" s="55">
        <f t="shared" si="1"/>
        <v>0.84510749426748899</v>
      </c>
      <c r="E110" s="55">
        <f t="shared" si="1"/>
        <v>0.83622804259376782</v>
      </c>
      <c r="F110" s="55">
        <f t="shared" si="2"/>
        <v>1.2153188418941974E-2</v>
      </c>
      <c r="G110" s="55"/>
      <c r="H110" s="42"/>
      <c r="I110" s="34"/>
      <c r="J110" s="34"/>
      <c r="K110" s="34"/>
      <c r="L110" s="34"/>
      <c r="M110" s="34"/>
      <c r="N110" s="39"/>
      <c r="O110" s="105"/>
      <c r="P110" s="15"/>
      <c r="Q110" s="4"/>
      <c r="R110" s="4"/>
      <c r="S110" s="4"/>
      <c r="T110" s="4"/>
      <c r="U110" s="4"/>
      <c r="V110" s="4"/>
    </row>
    <row r="111" spans="1:22" x14ac:dyDescent="0.2">
      <c r="A111" s="19">
        <v>6352.78759765625</v>
      </c>
      <c r="B111" s="11">
        <v>0.89437494627523118</v>
      </c>
      <c r="C111" s="55">
        <f t="shared" si="0"/>
        <v>0.8850988888662541</v>
      </c>
      <c r="D111" s="55">
        <f t="shared" si="1"/>
        <v>0.85613518367752883</v>
      </c>
      <c r="E111" s="55">
        <f t="shared" si="1"/>
        <v>0.84725573200380766</v>
      </c>
      <c r="F111" s="55">
        <f t="shared" si="2"/>
        <v>1.1027689410039843E-2</v>
      </c>
      <c r="G111" s="55"/>
      <c r="H111" s="42"/>
      <c r="I111" s="34"/>
      <c r="J111" s="34"/>
      <c r="K111" s="34"/>
      <c r="L111" s="34"/>
      <c r="M111" s="34"/>
      <c r="N111" s="39"/>
      <c r="O111" s="105"/>
      <c r="P111" s="15"/>
      <c r="Q111" s="4"/>
      <c r="R111" s="4"/>
      <c r="S111" s="4"/>
      <c r="T111" s="4"/>
      <c r="U111" s="4"/>
      <c r="V111" s="4"/>
    </row>
    <row r="112" spans="1:22" x14ac:dyDescent="0.2">
      <c r="A112" s="19">
        <v>6944.64599609375</v>
      </c>
      <c r="B112" s="11">
        <v>0.90502923337506935</v>
      </c>
      <c r="C112" s="55">
        <f t="shared" si="0"/>
        <v>0.89575317596609227</v>
      </c>
      <c r="D112" s="55">
        <f t="shared" si="1"/>
        <v>0.86633393765779299</v>
      </c>
      <c r="E112" s="55">
        <f t="shared" si="1"/>
        <v>0.85745448598407181</v>
      </c>
      <c r="F112" s="55">
        <f t="shared" si="2"/>
        <v>1.0198753980264152E-2</v>
      </c>
      <c r="G112" s="55"/>
      <c r="H112" s="42"/>
      <c r="I112" s="34"/>
      <c r="J112" s="34"/>
      <c r="K112" s="34"/>
      <c r="L112" s="34"/>
      <c r="M112" s="34"/>
      <c r="N112" s="39"/>
      <c r="O112" s="105"/>
      <c r="P112" s="15"/>
      <c r="Q112" s="4"/>
      <c r="R112" s="4"/>
      <c r="S112" s="4"/>
      <c r="T112" s="4"/>
      <c r="U112" s="4"/>
      <c r="V112" s="4"/>
    </row>
    <row r="113" spans="1:22" x14ac:dyDescent="0.2">
      <c r="A113" s="19">
        <v>7603.32275390625</v>
      </c>
      <c r="B113" s="11">
        <v>0.9155145596801012</v>
      </c>
      <c r="C113" s="55">
        <f t="shared" si="0"/>
        <v>0.90623850227112412</v>
      </c>
      <c r="D113" s="55">
        <f t="shared" si="1"/>
        <v>0.87637095490594252</v>
      </c>
      <c r="E113" s="55">
        <f t="shared" si="1"/>
        <v>0.86749150323222135</v>
      </c>
      <c r="F113" s="55">
        <f t="shared" si="2"/>
        <v>1.0037017248149538E-2</v>
      </c>
      <c r="G113" s="55"/>
      <c r="H113" s="42"/>
      <c r="I113" s="34"/>
      <c r="J113" s="34"/>
      <c r="K113" s="34"/>
      <c r="L113" s="34"/>
      <c r="M113" s="34"/>
      <c r="N113" s="39"/>
      <c r="O113" s="105"/>
      <c r="P113" s="15"/>
      <c r="Q113" s="4"/>
      <c r="R113" s="4"/>
      <c r="S113" s="4"/>
      <c r="T113" s="4"/>
      <c r="U113" s="4"/>
      <c r="V113" s="4"/>
    </row>
    <row r="114" spans="1:22" x14ac:dyDescent="0.2">
      <c r="A114" s="19">
        <v>8312.8251953125</v>
      </c>
      <c r="B114" s="11">
        <v>0.92471688523280315</v>
      </c>
      <c r="C114" s="55">
        <f t="shared" si="0"/>
        <v>0.91544082782382608</v>
      </c>
      <c r="D114" s="55">
        <f t="shared" si="1"/>
        <v>0.88517982719170352</v>
      </c>
      <c r="E114" s="55">
        <f t="shared" si="1"/>
        <v>0.87630037551798234</v>
      </c>
      <c r="F114" s="55">
        <f t="shared" si="2"/>
        <v>8.8088722857609936E-3</v>
      </c>
      <c r="G114" s="55"/>
      <c r="H114" s="42"/>
      <c r="I114" s="34"/>
      <c r="J114" s="34"/>
      <c r="K114" s="34"/>
      <c r="L114" s="34"/>
      <c r="M114" s="34"/>
      <c r="N114" s="39"/>
      <c r="O114" s="105"/>
      <c r="P114" s="15"/>
      <c r="Q114" s="4"/>
      <c r="R114" s="4"/>
      <c r="S114" s="4"/>
      <c r="T114" s="4"/>
      <c r="U114" s="4"/>
      <c r="V114" s="4"/>
    </row>
    <row r="115" spans="1:22" x14ac:dyDescent="0.2">
      <c r="A115" s="19">
        <v>9094.060546875</v>
      </c>
      <c r="B115" s="11">
        <v>0.93379121018337896</v>
      </c>
      <c r="C115" s="55">
        <f t="shared" si="0"/>
        <v>0.92451515277440188</v>
      </c>
      <c r="D115" s="55">
        <f t="shared" si="1"/>
        <v>0.89386617165010485</v>
      </c>
      <c r="E115" s="55">
        <f t="shared" si="1"/>
        <v>0.88498671997638367</v>
      </c>
      <c r="F115" s="55">
        <f t="shared" si="2"/>
        <v>8.6863444584013294E-3</v>
      </c>
      <c r="G115" s="55"/>
      <c r="H115" s="42"/>
      <c r="I115" s="34"/>
      <c r="J115" s="34"/>
      <c r="K115" s="34"/>
      <c r="L115" s="34"/>
      <c r="M115" s="34"/>
      <c r="N115" s="39"/>
      <c r="O115" s="105"/>
      <c r="P115" s="15"/>
      <c r="Q115" s="4"/>
      <c r="R115" s="4"/>
      <c r="S115" s="4"/>
      <c r="T115" s="4"/>
      <c r="U115" s="4"/>
      <c r="V115" s="4"/>
    </row>
    <row r="116" spans="1:22" x14ac:dyDescent="0.2">
      <c r="A116" s="19">
        <v>9953.4140625</v>
      </c>
      <c r="B116" s="11">
        <v>0.94207396008956124</v>
      </c>
      <c r="C116" s="55">
        <f t="shared" si="0"/>
        <v>0.93279790268058416</v>
      </c>
      <c r="D116" s="55">
        <f t="shared" si="1"/>
        <v>0.90179478552934711</v>
      </c>
      <c r="E116" s="55">
        <f t="shared" si="1"/>
        <v>0.89291533385562594</v>
      </c>
      <c r="F116" s="55">
        <f t="shared" si="2"/>
        <v>7.9286138792422634E-3</v>
      </c>
      <c r="G116" s="55"/>
      <c r="H116" s="42"/>
      <c r="I116" s="34"/>
      <c r="J116" s="34"/>
      <c r="K116" s="34"/>
      <c r="L116" s="34"/>
      <c r="M116" s="34"/>
      <c r="N116" s="39"/>
      <c r="O116" s="105"/>
      <c r="P116" s="15"/>
      <c r="Q116" s="4"/>
      <c r="R116" s="4"/>
      <c r="S116" s="4"/>
      <c r="T116" s="4"/>
      <c r="U116" s="4"/>
      <c r="V116" s="4"/>
    </row>
    <row r="117" spans="1:22" x14ac:dyDescent="0.2">
      <c r="A117" s="19">
        <v>10894.640625</v>
      </c>
      <c r="B117" s="11">
        <v>0.94984750910985161</v>
      </c>
      <c r="C117" s="55">
        <f t="shared" si="0"/>
        <v>0.94057145170087453</v>
      </c>
      <c r="D117" s="55">
        <f t="shared" si="1"/>
        <v>0.90923596984027766</v>
      </c>
      <c r="E117" s="55">
        <f t="shared" si="1"/>
        <v>0.90035651816655649</v>
      </c>
      <c r="F117" s="55">
        <f t="shared" si="2"/>
        <v>7.4411843109305487E-3</v>
      </c>
      <c r="G117" s="55"/>
      <c r="H117" s="42"/>
      <c r="I117" s="34"/>
      <c r="J117" s="34"/>
      <c r="K117" s="34"/>
      <c r="L117" s="34"/>
      <c r="M117" s="34"/>
      <c r="N117" s="39"/>
      <c r="O117" s="105"/>
      <c r="P117" s="15"/>
      <c r="Q117" s="4"/>
      <c r="R117" s="4"/>
      <c r="S117" s="4"/>
      <c r="T117" s="4"/>
      <c r="U117" s="4"/>
      <c r="V117" s="4"/>
    </row>
    <row r="118" spans="1:22" x14ac:dyDescent="0.2">
      <c r="A118" s="19">
        <v>11896.1259765625</v>
      </c>
      <c r="B118" s="11">
        <v>0.95683006271111659</v>
      </c>
      <c r="C118" s="55">
        <f t="shared" si="0"/>
        <v>0.94755400530213951</v>
      </c>
      <c r="D118" s="55">
        <f t="shared" si="1"/>
        <v>0.91591997841504103</v>
      </c>
      <c r="E118" s="55">
        <f t="shared" si="1"/>
        <v>0.90704052674131985</v>
      </c>
      <c r="F118" s="55">
        <f t="shared" si="2"/>
        <v>6.6840085747633671E-3</v>
      </c>
      <c r="G118" s="55"/>
      <c r="H118" s="42"/>
      <c r="I118" s="34"/>
      <c r="J118" s="34"/>
      <c r="K118" s="34"/>
      <c r="L118" s="34"/>
      <c r="M118" s="34"/>
      <c r="N118" s="39"/>
      <c r="O118" s="105"/>
      <c r="P118" s="15"/>
      <c r="Q118" s="4"/>
      <c r="R118" s="4"/>
      <c r="S118" s="4"/>
      <c r="T118" s="4"/>
      <c r="U118" s="4"/>
      <c r="V118" s="4"/>
    </row>
    <row r="119" spans="1:22" x14ac:dyDescent="0.2">
      <c r="A119" s="19">
        <v>12994.916015625</v>
      </c>
      <c r="B119" s="11">
        <v>0.96360829837011985</v>
      </c>
      <c r="C119" s="55">
        <f t="shared" si="0"/>
        <v>0.95433224096114277</v>
      </c>
      <c r="D119" s="55">
        <f t="shared" si="1"/>
        <v>0.92240840483518871</v>
      </c>
      <c r="E119" s="55">
        <f t="shared" si="1"/>
        <v>0.91352895316146754</v>
      </c>
      <c r="F119" s="55">
        <f t="shared" si="2"/>
        <v>6.488426420147686E-3</v>
      </c>
      <c r="G119" s="55"/>
      <c r="H119" s="42"/>
      <c r="I119" s="34"/>
      <c r="J119" s="34"/>
      <c r="K119" s="34"/>
      <c r="L119" s="34"/>
      <c r="M119" s="34"/>
      <c r="N119" s="39"/>
      <c r="O119" s="105"/>
      <c r="P119" s="15"/>
      <c r="Q119" s="4"/>
      <c r="R119" s="4"/>
      <c r="S119" s="4"/>
      <c r="T119" s="4"/>
      <c r="U119" s="4"/>
      <c r="V119" s="4"/>
    </row>
    <row r="120" spans="1:22" x14ac:dyDescent="0.2">
      <c r="A120" s="19">
        <v>14293.671875</v>
      </c>
      <c r="B120" s="11">
        <v>0.97014647252249409</v>
      </c>
      <c r="C120" s="55">
        <f t="shared" si="0"/>
        <v>0.96087041511351701</v>
      </c>
      <c r="D120" s="55">
        <f t="shared" si="1"/>
        <v>0.92866703378289184</v>
      </c>
      <c r="E120" s="55">
        <f t="shared" si="1"/>
        <v>0.91978758210917066</v>
      </c>
      <c r="F120" s="55">
        <f t="shared" si="2"/>
        <v>6.2586289477031265E-3</v>
      </c>
      <c r="G120" s="55"/>
      <c r="H120" s="42"/>
      <c r="I120" s="34"/>
      <c r="J120" s="34"/>
      <c r="K120" s="34"/>
      <c r="L120" s="34"/>
      <c r="M120" s="34"/>
      <c r="N120" s="39"/>
      <c r="O120" s="105"/>
      <c r="P120" s="15"/>
      <c r="Q120" s="4"/>
      <c r="R120" s="4"/>
      <c r="S120" s="4"/>
      <c r="T120" s="4"/>
      <c r="U120" s="4"/>
      <c r="V120" s="4"/>
    </row>
    <row r="121" spans="1:22" x14ac:dyDescent="0.2">
      <c r="A121" s="19">
        <v>15593.9697265625</v>
      </c>
      <c r="B121" s="11">
        <v>0.97565243049847772</v>
      </c>
      <c r="C121" s="55">
        <f t="shared" si="0"/>
        <v>0.96637637308950064</v>
      </c>
      <c r="D121" s="55">
        <f t="shared" si="1"/>
        <v>0.93393757983599968</v>
      </c>
      <c r="E121" s="55">
        <f t="shared" si="1"/>
        <v>0.9250581281622785</v>
      </c>
      <c r="F121" s="55">
        <f t="shared" si="2"/>
        <v>5.2705460531078385E-3</v>
      </c>
      <c r="G121" s="55"/>
      <c r="H121" s="42"/>
      <c r="I121" s="34"/>
      <c r="J121" s="34"/>
      <c r="K121" s="34"/>
      <c r="L121" s="34"/>
      <c r="M121" s="34"/>
      <c r="N121" s="39"/>
      <c r="O121" s="105"/>
      <c r="P121" s="15"/>
      <c r="Q121" s="4"/>
      <c r="R121" s="4"/>
      <c r="S121" s="4"/>
      <c r="T121" s="4"/>
      <c r="U121" s="4"/>
      <c r="V121" s="4"/>
    </row>
    <row r="122" spans="1:22" x14ac:dyDescent="0.2">
      <c r="A122" s="19">
        <v>17094.49609375</v>
      </c>
      <c r="B122" s="11">
        <v>0.98074482577430899</v>
      </c>
      <c r="C122" s="55">
        <f t="shared" si="0"/>
        <v>0.97146876836533191</v>
      </c>
      <c r="D122" s="55">
        <f t="shared" si="1"/>
        <v>0.93881224541444575</v>
      </c>
      <c r="E122" s="55">
        <f t="shared" si="1"/>
        <v>0.92993279374072457</v>
      </c>
      <c r="F122" s="55">
        <f t="shared" si="2"/>
        <v>4.8746655784460691E-3</v>
      </c>
      <c r="G122" s="55"/>
      <c r="H122" s="42"/>
      <c r="I122" s="34"/>
      <c r="J122" s="34"/>
      <c r="K122" s="34"/>
      <c r="L122" s="34"/>
      <c r="M122" s="34"/>
      <c r="N122" s="39"/>
      <c r="O122" s="105"/>
      <c r="P122" s="15"/>
      <c r="Q122" s="4"/>
      <c r="R122" s="4"/>
      <c r="S122" s="4"/>
      <c r="T122" s="4"/>
      <c r="U122" s="4"/>
      <c r="V122" s="4"/>
    </row>
    <row r="123" spans="1:22" x14ac:dyDescent="0.2">
      <c r="A123" s="19">
        <v>18694.744140625</v>
      </c>
      <c r="B123" s="11">
        <v>0.98545631057905847</v>
      </c>
      <c r="C123" s="55">
        <f t="shared" si="0"/>
        <v>0.97618025317008139</v>
      </c>
      <c r="D123" s="55">
        <f t="shared" si="1"/>
        <v>0.94332228667343554</v>
      </c>
      <c r="E123" s="55">
        <f t="shared" si="1"/>
        <v>0.93444283499971437</v>
      </c>
      <c r="F123" s="55">
        <f t="shared" si="2"/>
        <v>4.5100412589897942E-3</v>
      </c>
      <c r="G123" s="55"/>
      <c r="H123" s="42"/>
      <c r="I123" s="34"/>
      <c r="J123" s="34"/>
      <c r="K123" s="34"/>
      <c r="L123" s="34"/>
      <c r="M123" s="34"/>
      <c r="N123" s="39"/>
      <c r="O123" s="105"/>
      <c r="P123" s="15"/>
      <c r="Q123" s="4"/>
      <c r="R123" s="4"/>
      <c r="S123" s="4"/>
      <c r="T123" s="4"/>
      <c r="U123" s="4"/>
      <c r="V123" s="4"/>
    </row>
    <row r="124" spans="1:22" x14ac:dyDescent="0.2">
      <c r="A124" s="19">
        <v>20393.74609375</v>
      </c>
      <c r="B124" s="11">
        <v>0.98957570807027506</v>
      </c>
      <c r="C124" s="55">
        <f t="shared" si="0"/>
        <v>0.98029965066129798</v>
      </c>
      <c r="D124" s="55">
        <f t="shared" si="1"/>
        <v>0.94726555581628358</v>
      </c>
      <c r="E124" s="55">
        <f t="shared" si="1"/>
        <v>0.9383861041425624</v>
      </c>
      <c r="F124" s="55">
        <f t="shared" si="2"/>
        <v>3.9432691428480382E-3</v>
      </c>
      <c r="G124" s="55"/>
      <c r="H124" s="42"/>
      <c r="I124" s="34"/>
      <c r="J124" s="34"/>
      <c r="K124" s="34"/>
      <c r="L124" s="34"/>
      <c r="M124" s="34"/>
      <c r="N124" s="39"/>
      <c r="O124" s="105"/>
      <c r="P124" s="15"/>
      <c r="Q124" s="4"/>
      <c r="R124" s="4"/>
      <c r="S124" s="4"/>
      <c r="T124" s="4"/>
      <c r="U124" s="4"/>
      <c r="V124" s="4"/>
    </row>
    <row r="125" spans="1:22" x14ac:dyDescent="0.2">
      <c r="A125" s="19">
        <v>22294.8984375</v>
      </c>
      <c r="B125" s="11">
        <v>0.99309954049575022</v>
      </c>
      <c r="C125" s="55">
        <f t="shared" si="0"/>
        <v>0.98382348308677314</v>
      </c>
      <c r="D125" s="55">
        <f t="shared" si="1"/>
        <v>0.950638723785039</v>
      </c>
      <c r="E125" s="55">
        <f t="shared" si="1"/>
        <v>0.94175927211131782</v>
      </c>
      <c r="F125" s="55">
        <f t="shared" si="2"/>
        <v>3.3731679687554195E-3</v>
      </c>
      <c r="G125" s="55"/>
      <c r="H125" s="42"/>
      <c r="I125" s="34"/>
      <c r="J125" s="34"/>
      <c r="K125" s="34"/>
      <c r="L125" s="34"/>
      <c r="M125" s="34"/>
      <c r="N125" s="39"/>
      <c r="O125" s="105"/>
      <c r="P125" s="15"/>
      <c r="Q125" s="4"/>
      <c r="R125" s="4"/>
      <c r="S125" s="4"/>
      <c r="T125" s="4"/>
      <c r="U125" s="4"/>
      <c r="V125" s="4"/>
    </row>
    <row r="126" spans="1:22" x14ac:dyDescent="0.2">
      <c r="A126" s="19">
        <v>24396.048828125</v>
      </c>
      <c r="B126" s="11">
        <v>0.99558120650934867</v>
      </c>
      <c r="C126" s="55">
        <f t="shared" si="0"/>
        <v>0.98630514910037159</v>
      </c>
      <c r="D126" s="55">
        <f t="shared" si="1"/>
        <v>0.95301428405450628</v>
      </c>
      <c r="E126" s="55">
        <f t="shared" si="1"/>
        <v>0.94413483238078511</v>
      </c>
      <c r="F126" s="55">
        <f t="shared" si="2"/>
        <v>2.3755602694672806E-3</v>
      </c>
      <c r="G126" s="55"/>
      <c r="H126" s="42"/>
      <c r="I126" s="34"/>
      <c r="J126" s="34"/>
      <c r="K126" s="34"/>
      <c r="L126" s="34"/>
      <c r="M126" s="34"/>
      <c r="N126" s="39"/>
      <c r="O126" s="105"/>
      <c r="P126" s="15"/>
      <c r="Q126" s="4"/>
      <c r="R126" s="4"/>
      <c r="S126" s="4"/>
      <c r="T126" s="4"/>
      <c r="U126" s="4"/>
      <c r="V126" s="4"/>
    </row>
    <row r="127" spans="1:22" x14ac:dyDescent="0.2">
      <c r="A127" s="19">
        <v>26696.427734375</v>
      </c>
      <c r="B127" s="11">
        <v>0.99896129184353044</v>
      </c>
      <c r="C127" s="55">
        <f t="shared" si="0"/>
        <v>0.98968523443455336</v>
      </c>
      <c r="D127" s="55">
        <f t="shared" si="1"/>
        <v>0.956249850961291</v>
      </c>
      <c r="E127" s="55">
        <f t="shared" si="1"/>
        <v>0.94737039928756983</v>
      </c>
      <c r="F127" s="55">
        <f t="shared" si="2"/>
        <v>3.2355669067847259E-3</v>
      </c>
      <c r="G127" s="55"/>
      <c r="H127" s="42"/>
      <c r="I127" s="34"/>
      <c r="J127" s="34"/>
      <c r="K127" s="34"/>
      <c r="L127" s="34"/>
      <c r="M127" s="34"/>
      <c r="N127" s="39"/>
      <c r="O127" s="105"/>
      <c r="P127" s="15"/>
      <c r="Q127" s="4"/>
      <c r="R127" s="4"/>
      <c r="S127" s="4"/>
      <c r="T127" s="4"/>
      <c r="U127" s="4"/>
      <c r="V127" s="4"/>
    </row>
    <row r="128" spans="1:22" x14ac:dyDescent="0.2">
      <c r="A128" s="19">
        <v>29296.20703125</v>
      </c>
      <c r="B128" s="11">
        <v>1.0022538537471264</v>
      </c>
      <c r="C128" s="55">
        <f t="shared" si="0"/>
        <v>0.99297779633814931</v>
      </c>
      <c r="D128" s="55">
        <f t="shared" si="1"/>
        <v>0.95940163657631117</v>
      </c>
      <c r="E128" s="55">
        <f t="shared" si="1"/>
        <v>0.95052218490258999</v>
      </c>
      <c r="F128" s="55">
        <f t="shared" si="2"/>
        <v>3.151785615020164E-3</v>
      </c>
      <c r="G128" s="55"/>
      <c r="H128" s="42"/>
      <c r="I128" s="34"/>
      <c r="J128" s="34"/>
      <c r="K128" s="34"/>
      <c r="L128" s="34"/>
      <c r="M128" s="34"/>
      <c r="N128" s="39"/>
      <c r="O128" s="105"/>
      <c r="P128" s="15"/>
      <c r="Q128" s="4"/>
      <c r="R128" s="4"/>
      <c r="S128" s="4"/>
      <c r="T128" s="4"/>
      <c r="U128" s="4"/>
      <c r="V128" s="4"/>
    </row>
    <row r="129" spans="1:23" x14ac:dyDescent="0.2">
      <c r="A129" s="19">
        <v>31996.51953125</v>
      </c>
      <c r="B129" s="11">
        <v>1.0055618723272055</v>
      </c>
      <c r="C129" s="55">
        <f t="shared" si="0"/>
        <v>0.99628581491822843</v>
      </c>
      <c r="D129" s="55">
        <f t="shared" si="1"/>
        <v>0.96256821800444659</v>
      </c>
      <c r="E129" s="55">
        <f t="shared" si="1"/>
        <v>0.95368876633072541</v>
      </c>
      <c r="F129" s="55">
        <f t="shared" si="2"/>
        <v>3.1665814281354177E-3</v>
      </c>
      <c r="G129" s="55"/>
      <c r="H129" s="42"/>
      <c r="I129" s="34"/>
      <c r="J129" s="34"/>
      <c r="K129" s="34"/>
      <c r="L129" s="34"/>
      <c r="M129" s="34"/>
      <c r="N129" s="39"/>
      <c r="O129" s="105"/>
      <c r="P129" s="15"/>
      <c r="Q129" s="4"/>
      <c r="R129" s="4"/>
      <c r="S129" s="4"/>
      <c r="T129" s="4"/>
      <c r="U129" s="4"/>
      <c r="V129" s="4"/>
    </row>
    <row r="130" spans="1:23" x14ac:dyDescent="0.2">
      <c r="A130" s="19">
        <v>34996.55078125</v>
      </c>
      <c r="B130" s="11">
        <v>1.0076341296224562</v>
      </c>
      <c r="C130" s="55">
        <f t="shared" si="0"/>
        <v>0.99835807221347916</v>
      </c>
      <c r="D130" s="55">
        <f t="shared" si="1"/>
        <v>0.96455187417402644</v>
      </c>
      <c r="E130" s="55">
        <f t="shared" si="1"/>
        <v>0.95567242250030526</v>
      </c>
      <c r="F130" s="55">
        <f t="shared" si="2"/>
        <v>1.9836561695798505E-3</v>
      </c>
      <c r="G130" s="55"/>
      <c r="H130" s="42"/>
      <c r="I130" s="34"/>
      <c r="J130" s="34"/>
      <c r="K130" s="34"/>
      <c r="L130" s="34"/>
      <c r="M130" s="34"/>
      <c r="N130" s="39"/>
      <c r="O130" s="105"/>
      <c r="P130" s="15"/>
      <c r="Q130" s="4"/>
      <c r="R130" s="4"/>
      <c r="S130" s="4"/>
      <c r="T130" s="4"/>
      <c r="U130" s="4"/>
      <c r="V130" s="4"/>
    </row>
    <row r="131" spans="1:23" x14ac:dyDescent="0.2">
      <c r="A131" s="19">
        <v>38296.78125</v>
      </c>
      <c r="B131" s="11">
        <v>1.0084325635670393</v>
      </c>
      <c r="C131" s="55">
        <f t="shared" si="0"/>
        <v>0.99915650615806217</v>
      </c>
      <c r="D131" s="55">
        <f t="shared" si="1"/>
        <v>0.96531617039525541</v>
      </c>
      <c r="E131" s="55">
        <f t="shared" si="1"/>
        <v>0.95643671872153424</v>
      </c>
      <c r="F131" s="55">
        <f t="shared" si="2"/>
        <v>7.6429622122897722E-4</v>
      </c>
      <c r="G131" s="55"/>
      <c r="H131" s="42"/>
      <c r="I131" s="34"/>
      <c r="J131" s="34"/>
      <c r="K131" s="34"/>
      <c r="L131" s="34"/>
      <c r="M131" s="34"/>
      <c r="N131" s="39"/>
      <c r="O131" s="105"/>
      <c r="P131" s="15"/>
      <c r="Q131" s="4"/>
      <c r="R131" s="4"/>
      <c r="S131" s="4"/>
      <c r="T131" s="4"/>
      <c r="U131" s="4"/>
      <c r="V131" s="4"/>
    </row>
    <row r="132" spans="1:23" x14ac:dyDescent="0.2">
      <c r="A132" s="19">
        <v>41896.55859375</v>
      </c>
      <c r="B132" s="11">
        <v>1.0084325635670393</v>
      </c>
      <c r="C132" s="55">
        <f t="shared" si="0"/>
        <v>0.99915650615806217</v>
      </c>
      <c r="D132" s="55">
        <f t="shared" si="1"/>
        <v>0.96531617039525541</v>
      </c>
      <c r="E132" s="55">
        <f t="shared" si="1"/>
        <v>0.95643671872153424</v>
      </c>
      <c r="F132" s="55">
        <f t="shared" si="2"/>
        <v>0</v>
      </c>
      <c r="G132" s="55"/>
      <c r="H132" s="42"/>
      <c r="I132" s="34"/>
      <c r="J132" s="34"/>
      <c r="K132" s="34"/>
      <c r="L132" s="34"/>
      <c r="M132" s="34"/>
      <c r="N132" s="39"/>
      <c r="O132" s="105"/>
      <c r="P132" s="15"/>
      <c r="Q132" s="4"/>
      <c r="R132" s="4"/>
      <c r="S132" s="4"/>
      <c r="T132" s="4"/>
      <c r="U132" s="4"/>
      <c r="V132" s="4"/>
    </row>
    <row r="133" spans="1:23" x14ac:dyDescent="0.2">
      <c r="A133" s="19">
        <v>45795.265625</v>
      </c>
      <c r="B133" s="11">
        <v>1.010333155149099</v>
      </c>
      <c r="C133" s="55">
        <f t="shared" si="0"/>
        <v>1.0010570977401221</v>
      </c>
      <c r="D133" s="55">
        <f t="shared" si="1"/>
        <v>0.96713550056542541</v>
      </c>
      <c r="E133" s="55">
        <f t="shared" si="1"/>
        <v>0.95825604889170435</v>
      </c>
      <c r="F133" s="55">
        <f t="shared" si="2"/>
        <v>1.8193301701701081E-3</v>
      </c>
      <c r="G133" s="55"/>
      <c r="H133" s="42"/>
      <c r="I133" s="34"/>
      <c r="J133" s="34"/>
      <c r="K133" s="34"/>
      <c r="L133" s="34"/>
      <c r="M133" s="34"/>
      <c r="N133" s="39"/>
      <c r="O133" s="105"/>
      <c r="P133" s="15"/>
      <c r="Q133" s="4"/>
      <c r="R133" s="4"/>
      <c r="S133" s="4"/>
      <c r="T133" s="4"/>
      <c r="U133" s="4"/>
      <c r="V133" s="4"/>
    </row>
    <row r="134" spans="1:23" x14ac:dyDescent="0.2">
      <c r="A134" s="19">
        <v>50091.18359375</v>
      </c>
      <c r="B134" s="11">
        <v>1.0129108457653491</v>
      </c>
      <c r="C134" s="55">
        <f t="shared" si="0"/>
        <v>1.0036347883563721</v>
      </c>
      <c r="D134" s="55">
        <f t="shared" si="1"/>
        <v>0.96960297982387045</v>
      </c>
      <c r="E134" s="55">
        <f t="shared" si="1"/>
        <v>0.96072352815014939</v>
      </c>
      <c r="F134" s="55">
        <f t="shared" si="2"/>
        <v>2.4674792584450378E-3</v>
      </c>
      <c r="G134" s="55"/>
      <c r="H134" s="42"/>
      <c r="I134" s="34"/>
      <c r="J134" s="34"/>
      <c r="K134" s="34"/>
      <c r="L134" s="34"/>
      <c r="M134" s="34"/>
      <c r="N134" s="39"/>
      <c r="O134" s="105"/>
      <c r="P134" s="15"/>
      <c r="Q134" s="4"/>
      <c r="R134" s="4"/>
      <c r="S134" s="4"/>
      <c r="T134" s="4"/>
      <c r="U134" s="4"/>
      <c r="V134" s="4"/>
    </row>
    <row r="135" spans="1:23" x14ac:dyDescent="0.2">
      <c r="A135" s="19">
        <v>54783.62109375</v>
      </c>
      <c r="B135" s="11">
        <v>1.0157392243533103</v>
      </c>
      <c r="C135" s="55">
        <f t="shared" si="0"/>
        <v>1.0064631669443334</v>
      </c>
      <c r="D135" s="55">
        <f t="shared" si="1"/>
        <v>0.97231042867627671</v>
      </c>
      <c r="E135" s="55">
        <f t="shared" si="1"/>
        <v>0.96343097700255564</v>
      </c>
      <c r="F135" s="55">
        <f t="shared" si="2"/>
        <v>2.7074488524062579E-3</v>
      </c>
      <c r="G135" s="55"/>
      <c r="H135" s="42"/>
      <c r="I135" s="34"/>
      <c r="J135" s="34"/>
      <c r="K135" s="34"/>
      <c r="L135" s="34"/>
      <c r="M135" s="34"/>
      <c r="N135" s="39"/>
      <c r="O135" s="105"/>
      <c r="P135" s="15"/>
      <c r="Q135" s="4"/>
      <c r="R135" s="4"/>
      <c r="S135" s="4"/>
      <c r="T135" s="4"/>
      <c r="U135" s="4"/>
      <c r="V135" s="4"/>
    </row>
    <row r="136" spans="1:23" x14ac:dyDescent="0.2">
      <c r="A136" s="19">
        <v>59483.6171875</v>
      </c>
      <c r="B136" s="11">
        <v>1.0157392243533103</v>
      </c>
      <c r="C136" s="55">
        <f t="shared" si="0"/>
        <v>1.0064631669443334</v>
      </c>
      <c r="D136" s="55">
        <f t="shared" si="1"/>
        <v>0.97231042867627671</v>
      </c>
      <c r="E136" s="55">
        <f t="shared" si="1"/>
        <v>0.96343097700255564</v>
      </c>
      <c r="F136" s="55">
        <f t="shared" si="2"/>
        <v>0</v>
      </c>
      <c r="G136" s="55"/>
      <c r="H136" s="131"/>
      <c r="I136" s="19"/>
      <c r="J136" s="19"/>
      <c r="K136" s="19"/>
      <c r="L136" s="19"/>
      <c r="M136" s="19"/>
      <c r="P136" s="15"/>
      <c r="Q136" s="4"/>
      <c r="R136" s="4"/>
      <c r="S136" s="4"/>
      <c r="T136" s="4"/>
      <c r="U136" s="4"/>
      <c r="V136" s="4"/>
    </row>
    <row r="137" spans="1:23" x14ac:dyDescent="0.2">
      <c r="A137" s="19"/>
      <c r="B137" s="11"/>
      <c r="C137" s="55"/>
      <c r="D137" s="55"/>
      <c r="E137" s="55"/>
      <c r="F137" s="55"/>
      <c r="G137" s="55"/>
      <c r="H137" s="131"/>
      <c r="I137" s="19"/>
      <c r="J137" s="19"/>
      <c r="K137" s="19"/>
      <c r="L137" s="19"/>
      <c r="M137" s="19"/>
      <c r="P137" s="111"/>
      <c r="Q137" s="4"/>
      <c r="R137" s="4"/>
      <c r="S137" s="4"/>
      <c r="T137" s="4"/>
      <c r="U137" s="4"/>
      <c r="V137" s="4"/>
    </row>
    <row r="138" spans="1:23" x14ac:dyDescent="0.2">
      <c r="A138" s="19"/>
      <c r="B138" s="11"/>
      <c r="C138" s="55"/>
      <c r="D138" s="55"/>
      <c r="E138" s="55"/>
      <c r="F138" s="55"/>
      <c r="G138" s="55"/>
      <c r="H138" s="131"/>
      <c r="I138" s="19"/>
      <c r="J138" s="19"/>
      <c r="K138" s="19"/>
      <c r="L138" s="19"/>
      <c r="M138" s="19"/>
      <c r="P138" s="111"/>
      <c r="Q138" s="4"/>
      <c r="R138" s="4"/>
      <c r="S138" s="4"/>
      <c r="T138" s="4"/>
      <c r="U138" s="4"/>
      <c r="V138" s="4"/>
    </row>
    <row r="139" spans="1:23" x14ac:dyDescent="0.2">
      <c r="A139" s="19"/>
      <c r="B139" s="11"/>
      <c r="C139" s="55"/>
      <c r="D139" s="55"/>
      <c r="E139" s="55"/>
      <c r="F139" s="55"/>
      <c r="G139" s="55"/>
      <c r="H139" s="131"/>
      <c r="I139" s="19"/>
      <c r="J139" s="19"/>
      <c r="K139" s="19"/>
      <c r="L139" s="19"/>
      <c r="M139" s="19"/>
      <c r="P139" s="111"/>
      <c r="Q139" s="4"/>
      <c r="R139" s="4"/>
      <c r="S139" s="4"/>
      <c r="T139" s="4"/>
      <c r="U139" s="4"/>
      <c r="V139" s="4"/>
    </row>
    <row r="140" spans="1:23" x14ac:dyDescent="0.2">
      <c r="A140" s="19"/>
      <c r="B140" s="11"/>
      <c r="C140" s="55"/>
      <c r="D140" s="55"/>
      <c r="E140" s="55"/>
      <c r="F140" s="55"/>
      <c r="G140" s="55"/>
      <c r="H140" s="131"/>
      <c r="I140" s="19"/>
      <c r="J140" s="19"/>
      <c r="K140" s="19"/>
      <c r="L140" s="19"/>
      <c r="M140" s="19"/>
      <c r="P140" s="111"/>
      <c r="Q140" s="4"/>
      <c r="R140" s="4"/>
      <c r="S140" s="4"/>
      <c r="T140" s="4"/>
      <c r="U140" s="4"/>
      <c r="V140" s="4"/>
    </row>
    <row r="141" spans="1:23" x14ac:dyDescent="0.2">
      <c r="A141" s="19"/>
      <c r="B141" s="11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31"/>
      <c r="P141" s="19"/>
      <c r="Q141" s="19"/>
      <c r="R141" s="19"/>
      <c r="S141" s="19"/>
      <c r="T141" s="19"/>
      <c r="W141" s="111"/>
    </row>
  </sheetData>
  <mergeCells count="5">
    <mergeCell ref="A5:M5"/>
    <mergeCell ref="I32:J32"/>
    <mergeCell ref="I33:J33"/>
    <mergeCell ref="K32:L32"/>
    <mergeCell ref="K33:L33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workbookViewId="0">
      <selection activeCell="C7" sqref="C7"/>
    </sheetView>
  </sheetViews>
  <sheetFormatPr defaultColWidth="8.85546875" defaultRowHeight="12.75" x14ac:dyDescent="0.2"/>
  <cols>
    <col min="1" max="17" width="8.140625" style="84" customWidth="1"/>
    <col min="18" max="16384" width="8.85546875" style="84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0"/>
      <c r="O1" s="120"/>
    </row>
    <row r="2" spans="1:15" x14ac:dyDescent="0.2">
      <c r="C2" s="134" t="str">
        <f>Table!A7</f>
        <v>Shell Exploration &amp; Production Company</v>
      </c>
      <c r="K2" s="130" t="str">
        <f>Table!L7</f>
        <v>Sample Number:</v>
      </c>
      <c r="N2" s="71"/>
      <c r="O2" s="138" t="str">
        <f>Table!$P$7</f>
        <v>MC 47</v>
      </c>
    </row>
    <row r="3" spans="1:15" x14ac:dyDescent="0.2">
      <c r="C3" s="134" t="str">
        <f>Table!A8</f>
        <v>OSC-Y-2321 Burger J 001</v>
      </c>
      <c r="K3" s="130" t="str">
        <f>Table!L8</f>
        <v>Sample Depth, feet:</v>
      </c>
      <c r="N3" s="32"/>
      <c r="O3" s="156">
        <f>Table!$P$8</f>
        <v>6477</v>
      </c>
    </row>
    <row r="4" spans="1:15" x14ac:dyDescent="0.2">
      <c r="C4" s="134" t="str">
        <f>Table!A9</f>
        <v>Offshore</v>
      </c>
      <c r="K4" s="130" t="str">
        <f>Table!L9</f>
        <v>Permeability to Air (calc), mD:</v>
      </c>
      <c r="M4" s="128"/>
      <c r="N4" s="112"/>
      <c r="O4" s="53">
        <f>Table!$P$9</f>
        <v>1.3629112889216308</v>
      </c>
    </row>
    <row r="5" spans="1:15" x14ac:dyDescent="0.2">
      <c r="C5" s="134" t="str">
        <f>Table!A10</f>
        <v>HH-77445</v>
      </c>
      <c r="D5" s="117"/>
      <c r="E5" s="117"/>
      <c r="F5" s="53"/>
      <c r="G5" s="117"/>
      <c r="K5" s="130" t="str">
        <f>Table!L10</f>
        <v>Porosity, fraction:</v>
      </c>
      <c r="M5" s="128"/>
      <c r="N5" s="112"/>
      <c r="O5" s="136">
        <f>Table!$P$10</f>
        <v>0.16967964275954486</v>
      </c>
    </row>
    <row r="6" spans="1:15" x14ac:dyDescent="0.2">
      <c r="A6" s="128"/>
      <c r="C6" s="174" t="s">
        <v>97</v>
      </c>
      <c r="D6" s="141"/>
      <c r="E6" s="141"/>
      <c r="F6" s="141"/>
      <c r="G6" s="128"/>
      <c r="K6" s="130" t="str">
        <f>Table!L11</f>
        <v>Grain Density, grams/cc:</v>
      </c>
      <c r="M6" s="141"/>
      <c r="N6" s="122"/>
      <c r="O6" s="53">
        <f>Table!$P$11</f>
        <v>2.6326443109217608</v>
      </c>
    </row>
    <row r="7" spans="1:15" x14ac:dyDescent="0.2">
      <c r="B7" s="134"/>
      <c r="D7" s="128"/>
      <c r="E7" s="128"/>
      <c r="I7" s="130"/>
      <c r="K7" s="141"/>
      <c r="L7" s="99"/>
      <c r="M7" s="78"/>
    </row>
    <row r="8" spans="1:15" x14ac:dyDescent="0.2">
      <c r="B8" s="134"/>
      <c r="D8" s="128"/>
      <c r="E8" s="128"/>
      <c r="I8" s="130"/>
      <c r="K8" s="141"/>
      <c r="L8" s="99"/>
      <c r="M8" s="78"/>
    </row>
    <row r="9" spans="1:15" ht="12" customHeight="1" x14ac:dyDescent="0.2">
      <c r="B9" s="128"/>
      <c r="C9" s="128"/>
      <c r="D9" s="128"/>
      <c r="E9" s="128"/>
      <c r="F9" s="128"/>
    </row>
    <row r="10" spans="1:15" x14ac:dyDescent="0.2">
      <c r="B10" s="128"/>
      <c r="C10" s="128"/>
      <c r="D10" s="128"/>
      <c r="E10" s="128"/>
      <c r="F10" s="128"/>
      <c r="K10" s="141"/>
      <c r="L10" s="99"/>
    </row>
    <row r="11" spans="1:15" x14ac:dyDescent="0.2">
      <c r="B11" s="128"/>
      <c r="C11" s="128"/>
      <c r="D11" s="141"/>
      <c r="E11" s="128"/>
      <c r="F11" s="128"/>
      <c r="K11" s="141"/>
      <c r="L11" s="99"/>
    </row>
    <row r="12" spans="1:15" x14ac:dyDescent="0.2">
      <c r="B12" s="128"/>
      <c r="C12" s="128"/>
      <c r="D12" s="141"/>
      <c r="E12" s="128"/>
      <c r="F12" s="128"/>
      <c r="G12" s="130"/>
      <c r="H12" s="128"/>
      <c r="I12" s="128"/>
      <c r="J12" s="136"/>
      <c r="K12" s="141"/>
      <c r="L12" s="99"/>
    </row>
    <row r="13" spans="1:15" x14ac:dyDescent="0.2">
      <c r="A13" s="134"/>
      <c r="B13" s="128"/>
      <c r="C13" s="128"/>
      <c r="D13" s="128"/>
      <c r="E13" s="128"/>
      <c r="F13" s="128"/>
      <c r="G13" s="128"/>
      <c r="H13" s="128"/>
      <c r="I13" s="112"/>
      <c r="J13" s="141"/>
      <c r="K13" s="141"/>
      <c r="L13" s="99"/>
    </row>
    <row r="14" spans="1:15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141"/>
      <c r="L14" s="99"/>
    </row>
    <row r="15" spans="1:15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28"/>
      <c r="L15" s="99"/>
    </row>
    <row r="16" spans="1:15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128"/>
      <c r="L16" s="99"/>
    </row>
    <row r="17" spans="1:12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128"/>
      <c r="L17" s="15"/>
    </row>
    <row r="18" spans="1:12" x14ac:dyDescent="0.2">
      <c r="A18" s="111"/>
      <c r="B18" s="96"/>
      <c r="C18" s="96"/>
      <c r="D18" s="69"/>
      <c r="E18" s="66"/>
      <c r="F18" s="116"/>
      <c r="G18" s="116"/>
      <c r="H18" s="116"/>
      <c r="I18" s="116"/>
      <c r="J18" s="116"/>
      <c r="K18" s="128"/>
      <c r="L18" s="15"/>
    </row>
    <row r="19" spans="1:12" x14ac:dyDescent="0.2">
      <c r="A19" s="94"/>
      <c r="B19" s="96"/>
      <c r="C19" s="96"/>
      <c r="D19" s="69"/>
      <c r="E19" s="66"/>
      <c r="F19" s="116"/>
      <c r="G19" s="116"/>
      <c r="H19" s="116"/>
      <c r="I19" s="116"/>
      <c r="J19" s="116"/>
      <c r="K19" s="128"/>
      <c r="L19" s="15"/>
    </row>
    <row r="20" spans="1:12" x14ac:dyDescent="0.2">
      <c r="A20" s="94"/>
      <c r="B20" s="96"/>
      <c r="C20" s="96"/>
      <c r="D20" s="69"/>
      <c r="E20" s="66"/>
      <c r="F20" s="116"/>
      <c r="G20" s="116"/>
      <c r="H20" s="116"/>
      <c r="I20" s="116"/>
      <c r="J20" s="116"/>
      <c r="K20" s="128"/>
      <c r="L20" s="67"/>
    </row>
    <row r="21" spans="1:12" x14ac:dyDescent="0.2">
      <c r="A21" s="94"/>
      <c r="B21" s="96"/>
      <c r="C21" s="96"/>
      <c r="D21" s="69"/>
      <c r="E21" s="66"/>
      <c r="F21" s="116"/>
      <c r="G21" s="116"/>
      <c r="H21" s="116"/>
      <c r="I21" s="116"/>
      <c r="J21" s="116"/>
      <c r="K21" s="128"/>
      <c r="L21" s="87"/>
    </row>
    <row r="22" spans="1:12" x14ac:dyDescent="0.2">
      <c r="A22" s="94"/>
      <c r="B22" s="96"/>
      <c r="C22" s="96"/>
      <c r="D22" s="69"/>
      <c r="E22" s="66"/>
      <c r="F22" s="116"/>
      <c r="G22" s="116"/>
      <c r="H22" s="116"/>
      <c r="I22" s="116"/>
      <c r="J22" s="116"/>
      <c r="K22" s="128"/>
      <c r="L22" s="87"/>
    </row>
    <row r="23" spans="1:12" x14ac:dyDescent="0.2">
      <c r="A23" s="94"/>
      <c r="B23" s="96"/>
      <c r="C23" s="96"/>
      <c r="D23" s="69"/>
      <c r="E23" s="66"/>
      <c r="F23" s="116"/>
      <c r="G23" s="116"/>
      <c r="H23" s="116"/>
      <c r="I23" s="116"/>
      <c r="J23" s="116"/>
      <c r="K23" s="128"/>
      <c r="L23" s="87"/>
    </row>
    <row r="24" spans="1:12" x14ac:dyDescent="0.2">
      <c r="A24" s="82"/>
      <c r="B24" s="96"/>
      <c r="C24" s="96"/>
      <c r="D24" s="69"/>
      <c r="E24" s="66"/>
      <c r="F24" s="116"/>
      <c r="G24" s="116"/>
      <c r="H24" s="116"/>
      <c r="I24" s="116"/>
      <c r="J24" s="116"/>
      <c r="K24" s="128"/>
      <c r="L24" s="87"/>
    </row>
    <row r="25" spans="1:12" x14ac:dyDescent="0.2">
      <c r="A25" s="82"/>
      <c r="B25" s="96"/>
      <c r="C25" s="96"/>
      <c r="D25" s="69"/>
      <c r="E25" s="66"/>
      <c r="F25" s="116"/>
      <c r="G25" s="116"/>
      <c r="H25" s="116"/>
      <c r="I25" s="116"/>
      <c r="J25" s="116"/>
      <c r="K25" s="128"/>
      <c r="L25" s="87"/>
    </row>
    <row r="26" spans="1:12" x14ac:dyDescent="0.2">
      <c r="A26" s="82"/>
      <c r="B26" s="96"/>
      <c r="C26" s="96"/>
      <c r="D26" s="69"/>
      <c r="E26" s="66"/>
      <c r="F26" s="116"/>
      <c r="G26" s="116"/>
      <c r="H26" s="116"/>
      <c r="I26" s="116"/>
      <c r="J26" s="116"/>
      <c r="K26" s="128"/>
      <c r="L26" s="87"/>
    </row>
    <row r="27" spans="1:12" ht="15.75" customHeight="1" x14ac:dyDescent="0.2">
      <c r="A27" s="82"/>
      <c r="B27" s="96"/>
      <c r="C27" s="96"/>
      <c r="D27" s="69"/>
      <c r="E27" s="66"/>
      <c r="F27" s="116"/>
      <c r="G27" s="116"/>
      <c r="H27" s="116"/>
      <c r="I27" s="116"/>
      <c r="J27" s="116"/>
      <c r="K27" s="128"/>
      <c r="L27" s="87"/>
    </row>
    <row r="28" spans="1:12" x14ac:dyDescent="0.2">
      <c r="A28" s="82"/>
      <c r="B28" s="96"/>
      <c r="C28" s="96"/>
      <c r="D28" s="69"/>
      <c r="E28" s="66"/>
      <c r="F28" s="116"/>
      <c r="G28" s="116"/>
      <c r="H28" s="116"/>
      <c r="I28" s="116"/>
      <c r="J28" s="116"/>
      <c r="K28" s="128"/>
      <c r="L28" s="87"/>
    </row>
    <row r="29" spans="1:12" x14ac:dyDescent="0.2">
      <c r="A29" s="143"/>
      <c r="B29" s="96"/>
      <c r="C29" s="96"/>
      <c r="D29" s="69"/>
      <c r="E29" s="66"/>
      <c r="F29" s="116"/>
      <c r="G29" s="116"/>
      <c r="H29" s="116"/>
      <c r="I29" s="116"/>
      <c r="J29" s="116"/>
      <c r="K29" s="128"/>
      <c r="L29" s="87"/>
    </row>
    <row r="30" spans="1:12" x14ac:dyDescent="0.2">
      <c r="A30" s="143"/>
      <c r="B30" s="96"/>
      <c r="C30" s="96"/>
      <c r="D30" s="69"/>
      <c r="E30" s="66"/>
      <c r="F30" s="116"/>
      <c r="G30" s="116"/>
      <c r="H30" s="116"/>
      <c r="I30" s="116"/>
      <c r="J30" s="116"/>
      <c r="K30" s="128"/>
      <c r="L30" s="87"/>
    </row>
    <row r="31" spans="1:12" x14ac:dyDescent="0.2">
      <c r="A31" s="143"/>
      <c r="B31" s="96"/>
      <c r="C31" s="96"/>
      <c r="D31" s="69"/>
      <c r="E31" s="66"/>
      <c r="F31" s="116"/>
      <c r="G31" s="116"/>
      <c r="H31" s="116"/>
      <c r="I31" s="116"/>
      <c r="J31" s="116"/>
      <c r="K31" s="128"/>
      <c r="L31" s="87"/>
    </row>
    <row r="32" spans="1:12" x14ac:dyDescent="0.2">
      <c r="A32" s="143"/>
      <c r="B32" s="96"/>
      <c r="C32" s="96"/>
      <c r="D32" s="69"/>
      <c r="E32" s="66"/>
      <c r="F32" s="116"/>
      <c r="G32" s="116"/>
      <c r="H32" s="116"/>
      <c r="I32" s="116"/>
      <c r="J32" s="116"/>
      <c r="K32" s="128"/>
      <c r="L32" s="87"/>
    </row>
    <row r="33" spans="1:12" x14ac:dyDescent="0.2">
      <c r="A33" s="143"/>
      <c r="B33" s="96"/>
      <c r="C33" s="96"/>
      <c r="D33" s="69"/>
      <c r="E33" s="66"/>
      <c r="F33" s="116"/>
      <c r="G33" s="116"/>
      <c r="H33" s="116"/>
      <c r="I33" s="116"/>
      <c r="J33" s="116"/>
      <c r="K33" s="128"/>
      <c r="L33" s="87"/>
    </row>
    <row r="34" spans="1:12" x14ac:dyDescent="0.2">
      <c r="A34" s="158"/>
      <c r="B34" s="96"/>
      <c r="C34" s="96"/>
      <c r="D34" s="69"/>
      <c r="E34" s="66"/>
      <c r="F34" s="116"/>
      <c r="G34" s="116"/>
      <c r="H34" s="116"/>
      <c r="I34" s="116"/>
      <c r="J34" s="116"/>
      <c r="K34" s="128"/>
      <c r="L34" s="87"/>
    </row>
    <row r="35" spans="1:12" x14ac:dyDescent="0.2">
      <c r="A35" s="158"/>
      <c r="B35" s="96"/>
      <c r="C35" s="96"/>
      <c r="D35" s="69"/>
      <c r="E35" s="66"/>
      <c r="F35" s="116"/>
      <c r="G35" s="116"/>
      <c r="H35" s="116"/>
      <c r="I35" s="116"/>
      <c r="J35" s="116"/>
      <c r="K35" s="128"/>
      <c r="L35" s="87"/>
    </row>
    <row r="36" spans="1:12" x14ac:dyDescent="0.2">
      <c r="A36" s="158"/>
      <c r="B36" s="96"/>
      <c r="C36" s="96"/>
      <c r="D36" s="69"/>
      <c r="E36" s="66"/>
      <c r="F36" s="116"/>
      <c r="G36" s="116"/>
      <c r="H36" s="116"/>
      <c r="I36" s="116"/>
      <c r="J36" s="116"/>
      <c r="K36" s="128"/>
      <c r="L36" s="87"/>
    </row>
    <row r="37" spans="1:12" x14ac:dyDescent="0.2">
      <c r="A37" s="158"/>
      <c r="B37" s="96"/>
      <c r="C37" s="96"/>
      <c r="D37" s="69"/>
      <c r="E37" s="66"/>
      <c r="F37" s="116"/>
      <c r="G37" s="116"/>
      <c r="H37" s="116"/>
      <c r="I37" s="116"/>
      <c r="J37" s="116"/>
      <c r="K37" s="128"/>
      <c r="L37" s="87"/>
    </row>
    <row r="38" spans="1:12" x14ac:dyDescent="0.2">
      <c r="A38" s="158"/>
      <c r="B38" s="96"/>
      <c r="C38" s="96"/>
      <c r="D38" s="69"/>
      <c r="E38" s="66"/>
      <c r="F38" s="116"/>
      <c r="G38" s="116"/>
      <c r="H38" s="116"/>
      <c r="I38" s="116"/>
      <c r="J38" s="116"/>
      <c r="K38" s="128"/>
      <c r="L38" s="87"/>
    </row>
    <row r="39" spans="1:12" x14ac:dyDescent="0.2">
      <c r="A39" s="158"/>
      <c r="B39" s="96"/>
      <c r="C39" s="96"/>
      <c r="D39" s="69"/>
      <c r="E39" s="66"/>
      <c r="F39" s="116"/>
      <c r="G39" s="116"/>
      <c r="H39" s="116"/>
      <c r="I39" s="116"/>
      <c r="J39" s="116"/>
      <c r="K39" s="128"/>
      <c r="L39" s="87"/>
    </row>
    <row r="40" spans="1:12" x14ac:dyDescent="0.2">
      <c r="A40" s="158"/>
      <c r="B40" s="96"/>
      <c r="C40" s="96"/>
      <c r="D40" s="69"/>
      <c r="E40" s="66"/>
      <c r="F40" s="116"/>
      <c r="G40" s="116"/>
      <c r="H40" s="116"/>
      <c r="I40" s="116"/>
      <c r="J40" s="116"/>
      <c r="K40" s="128"/>
      <c r="L40" s="87"/>
    </row>
    <row r="41" spans="1:12" x14ac:dyDescent="0.2">
      <c r="A41" s="158"/>
      <c r="B41" s="96"/>
      <c r="C41" s="96"/>
      <c r="D41" s="69"/>
      <c r="E41" s="66"/>
      <c r="F41" s="116"/>
      <c r="G41" s="116"/>
      <c r="H41" s="116"/>
      <c r="I41" s="116"/>
      <c r="J41" s="116"/>
      <c r="K41" s="128"/>
      <c r="L41" s="87"/>
    </row>
    <row r="42" spans="1:12" x14ac:dyDescent="0.2">
      <c r="A42" s="158"/>
      <c r="B42" s="96"/>
      <c r="C42" s="96"/>
      <c r="D42" s="69"/>
      <c r="E42" s="66"/>
      <c r="F42" s="116"/>
      <c r="G42" s="116"/>
      <c r="H42" s="116"/>
      <c r="I42" s="116"/>
      <c r="J42" s="116"/>
      <c r="K42" s="128"/>
      <c r="L42" s="87"/>
    </row>
    <row r="43" spans="1:12" x14ac:dyDescent="0.2">
      <c r="A43" s="158"/>
      <c r="B43" s="96"/>
      <c r="C43" s="96"/>
      <c r="D43" s="69"/>
      <c r="E43" s="66"/>
      <c r="F43" s="116"/>
      <c r="G43" s="116"/>
      <c r="H43" s="116"/>
      <c r="I43" s="116"/>
      <c r="J43" s="116"/>
      <c r="K43" s="128"/>
      <c r="L43" s="87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2" ht="17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ht="15" x14ac:dyDescent="0.2">
      <c r="A48" s="4"/>
      <c r="B48" s="4"/>
      <c r="C48" s="4"/>
      <c r="D48" s="4"/>
      <c r="E48" s="4"/>
      <c r="F48" s="4"/>
      <c r="G48" s="4"/>
      <c r="H48" s="6"/>
      <c r="I48" s="148"/>
      <c r="J48" s="80"/>
      <c r="K48" s="4"/>
    </row>
    <row r="49" spans="1:12" x14ac:dyDescent="0.2">
      <c r="A49" s="4"/>
      <c r="B49" s="4"/>
      <c r="C49" s="4"/>
      <c r="D49" s="4"/>
      <c r="E49" s="4"/>
      <c r="F49" s="4"/>
      <c r="G49" s="4"/>
      <c r="H49" s="148"/>
      <c r="I49" s="148"/>
      <c r="J49" s="80"/>
      <c r="K49" s="4"/>
    </row>
    <row r="50" spans="1:12" x14ac:dyDescent="0.2">
      <c r="G50" s="4"/>
      <c r="H50" s="148"/>
      <c r="I50" s="148"/>
      <c r="J50" s="80"/>
      <c r="K50" s="4"/>
    </row>
    <row r="51" spans="1:12" x14ac:dyDescent="0.2">
      <c r="G51" s="4"/>
      <c r="H51" s="148"/>
      <c r="I51" s="148"/>
      <c r="J51" s="80"/>
      <c r="K51" s="4"/>
    </row>
    <row r="52" spans="1:12" x14ac:dyDescent="0.2">
      <c r="G52" s="4"/>
      <c r="H52" s="148"/>
      <c r="I52" s="148"/>
      <c r="J52" s="80"/>
      <c r="K52" s="4"/>
    </row>
    <row r="53" spans="1:12" x14ac:dyDescent="0.2">
      <c r="G53" s="4"/>
      <c r="H53" s="4"/>
      <c r="I53" s="4"/>
      <c r="J53" s="4"/>
      <c r="K53" s="4"/>
    </row>
    <row r="54" spans="1:12" x14ac:dyDescent="0.2">
      <c r="G54" s="4"/>
      <c r="H54" s="4"/>
      <c r="I54" s="4"/>
      <c r="J54" s="4"/>
      <c r="K54" s="4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84" customWidth="1"/>
    <col min="8" max="8" width="4.85546875" style="84" customWidth="1"/>
    <col min="9" max="14" width="8.28515625" style="84" customWidth="1"/>
    <col min="15" max="15" width="13.140625" style="84" customWidth="1"/>
    <col min="16" max="19" width="8.28515625" style="84" customWidth="1"/>
    <col min="20" max="16384" width="8.85546875" style="84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x14ac:dyDescent="0.2">
      <c r="C2" s="134" t="str">
        <f>Table!A7</f>
        <v>Shell Exploration &amp; Production Company</v>
      </c>
      <c r="K2" s="130" t="str">
        <f>Table!L7</f>
        <v>Sample Number:</v>
      </c>
      <c r="O2" s="138" t="str">
        <f>Table!$P$7</f>
        <v>MC 47</v>
      </c>
    </row>
    <row r="3" spans="1:15" x14ac:dyDescent="0.2">
      <c r="C3" s="134" t="str">
        <f>Table!A8</f>
        <v>OSC-Y-2321 Burger J 001</v>
      </c>
      <c r="K3" s="130" t="str">
        <f>Table!L8</f>
        <v>Sample Depth, feet:</v>
      </c>
      <c r="O3" s="156">
        <f>Table!$P$8</f>
        <v>6477</v>
      </c>
    </row>
    <row r="4" spans="1:15" x14ac:dyDescent="0.2">
      <c r="C4" s="134" t="str">
        <f>Table!A9</f>
        <v>Offshore</v>
      </c>
      <c r="K4" s="130" t="str">
        <f>Table!L9</f>
        <v>Permeability to Air (calc), mD:</v>
      </c>
      <c r="M4" s="128"/>
      <c r="N4" s="128"/>
      <c r="O4" s="53">
        <f>Table!$P$9</f>
        <v>1.3629112889216308</v>
      </c>
    </row>
    <row r="5" spans="1:15" x14ac:dyDescent="0.2">
      <c r="C5" s="134" t="str">
        <f>Table!A10</f>
        <v>HH-77445</v>
      </c>
      <c r="D5" s="107"/>
      <c r="E5" s="107"/>
      <c r="F5" s="53"/>
      <c r="G5" s="107"/>
      <c r="K5" s="130" t="str">
        <f>Table!L10</f>
        <v>Porosity, fraction:</v>
      </c>
      <c r="M5" s="128"/>
      <c r="N5" s="128"/>
      <c r="O5" s="136">
        <f>Table!$P$10</f>
        <v>0.16967964275954486</v>
      </c>
    </row>
    <row r="6" spans="1:15" x14ac:dyDescent="0.2">
      <c r="A6" s="128"/>
      <c r="C6" s="174" t="s">
        <v>97</v>
      </c>
      <c r="D6" s="141"/>
      <c r="E6" s="141"/>
      <c r="F6" s="141"/>
      <c r="G6" s="128"/>
      <c r="K6" s="130" t="str">
        <f>Table!L11</f>
        <v>Grain Density, grams/cc:</v>
      </c>
      <c r="M6" s="141"/>
      <c r="N6" s="141"/>
      <c r="O6" s="53">
        <f>Table!$P$11</f>
        <v>2.6326443109217608</v>
      </c>
    </row>
    <row r="7" spans="1:15" x14ac:dyDescent="0.2">
      <c r="B7" s="134"/>
      <c r="D7" s="128"/>
      <c r="E7" s="128"/>
      <c r="I7" s="130"/>
      <c r="K7" s="141"/>
      <c r="L7" s="99"/>
      <c r="M7" s="78"/>
    </row>
    <row r="8" spans="1:15" x14ac:dyDescent="0.2">
      <c r="B8" s="128"/>
      <c r="C8" s="128"/>
      <c r="D8" s="128"/>
      <c r="E8" s="128"/>
      <c r="F8" s="128"/>
    </row>
    <row r="9" spans="1:15" x14ac:dyDescent="0.2">
      <c r="B9" s="128"/>
      <c r="C9" s="128"/>
      <c r="D9" s="128"/>
      <c r="E9" s="128"/>
      <c r="F9" s="128"/>
      <c r="K9" s="141"/>
      <c r="L9" s="99"/>
    </row>
    <row r="10" spans="1:15" x14ac:dyDescent="0.2">
      <c r="B10" s="128"/>
      <c r="C10" s="128"/>
      <c r="D10" s="141"/>
      <c r="E10" s="128"/>
      <c r="F10" s="128"/>
      <c r="K10" s="141"/>
      <c r="L10" s="99"/>
    </row>
    <row r="11" spans="1:15" x14ac:dyDescent="0.2">
      <c r="B11" s="128"/>
      <c r="C11" s="128"/>
      <c r="D11" s="141"/>
      <c r="E11" s="128"/>
      <c r="F11" s="128"/>
      <c r="G11" s="130"/>
      <c r="H11" s="128"/>
      <c r="I11" s="128"/>
      <c r="J11" s="136"/>
      <c r="K11" s="141"/>
      <c r="L11" s="99"/>
    </row>
    <row r="12" spans="1:15" x14ac:dyDescent="0.2">
      <c r="A12" s="134"/>
      <c r="B12" s="128"/>
      <c r="C12" s="128"/>
      <c r="D12" s="128"/>
      <c r="E12" s="128"/>
      <c r="F12" s="128"/>
      <c r="G12" s="128"/>
      <c r="H12" s="128"/>
      <c r="I12" s="112"/>
      <c r="J12" s="141"/>
      <c r="K12" s="141"/>
      <c r="L12" s="99"/>
    </row>
    <row r="13" spans="1:15" x14ac:dyDescent="0.2">
      <c r="A13" s="51"/>
      <c r="B13" s="51"/>
      <c r="C13" s="51"/>
      <c r="D13" s="51"/>
      <c r="E13" s="51"/>
      <c r="F13" s="40"/>
      <c r="G13" s="40"/>
      <c r="H13" s="40"/>
      <c r="I13" s="40"/>
      <c r="J13" s="40"/>
      <c r="K13" s="141"/>
      <c r="L13" s="99"/>
    </row>
    <row r="14" spans="1:15" x14ac:dyDescent="0.2">
      <c r="A14" s="51"/>
      <c r="B14" s="51"/>
      <c r="C14" s="51"/>
      <c r="D14" s="51"/>
      <c r="E14" s="51"/>
      <c r="F14" s="51"/>
      <c r="G14" s="51"/>
      <c r="H14" s="51"/>
      <c r="I14" s="40"/>
      <c r="J14" s="40"/>
      <c r="K14" s="128"/>
      <c r="L14" s="99"/>
    </row>
    <row r="15" spans="1:15" x14ac:dyDescent="0.2">
      <c r="A15" s="51"/>
      <c r="B15" s="51"/>
      <c r="C15" s="51"/>
      <c r="D15" s="51"/>
      <c r="E15" s="51"/>
      <c r="F15" s="51"/>
      <c r="G15" s="51"/>
      <c r="H15" s="51"/>
      <c r="I15" s="40"/>
      <c r="J15" s="40"/>
      <c r="K15" s="128"/>
      <c r="L15" s="99"/>
    </row>
    <row r="16" spans="1:15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128"/>
      <c r="L16" s="15"/>
    </row>
    <row r="17" spans="1:12" x14ac:dyDescent="0.2">
      <c r="A17" s="111"/>
      <c r="B17" s="96"/>
      <c r="C17" s="96"/>
      <c r="D17" s="69"/>
      <c r="E17" s="66"/>
      <c r="F17" s="116"/>
      <c r="G17" s="116"/>
      <c r="H17" s="116"/>
      <c r="I17" s="116"/>
      <c r="J17" s="116"/>
      <c r="K17" s="128"/>
      <c r="L17" s="15"/>
    </row>
    <row r="18" spans="1:12" x14ac:dyDescent="0.2">
      <c r="A18" s="94"/>
      <c r="B18" s="96"/>
      <c r="C18" s="96"/>
      <c r="D18" s="69"/>
      <c r="E18" s="66"/>
      <c r="F18" s="116"/>
      <c r="G18" s="116"/>
      <c r="H18" s="116"/>
      <c r="I18" s="116"/>
      <c r="J18" s="116"/>
      <c r="K18" s="128"/>
      <c r="L18" s="15"/>
    </row>
    <row r="19" spans="1:12" x14ac:dyDescent="0.2">
      <c r="A19" s="94"/>
      <c r="B19" s="96"/>
      <c r="C19" s="96"/>
      <c r="D19" s="69"/>
      <c r="E19" s="66"/>
      <c r="F19" s="116"/>
      <c r="G19" s="116"/>
      <c r="H19" s="116"/>
      <c r="I19" s="116"/>
      <c r="J19" s="116"/>
      <c r="K19" s="128"/>
      <c r="L19" s="67"/>
    </row>
    <row r="20" spans="1:12" x14ac:dyDescent="0.2">
      <c r="A20" s="94"/>
      <c r="B20" s="96"/>
      <c r="C20" s="96"/>
      <c r="D20" s="69"/>
      <c r="E20" s="66"/>
      <c r="F20" s="116"/>
      <c r="G20" s="116"/>
      <c r="H20" s="116"/>
      <c r="I20" s="116"/>
      <c r="J20" s="116"/>
      <c r="K20" s="128"/>
      <c r="L20" s="87"/>
    </row>
    <row r="21" spans="1:12" x14ac:dyDescent="0.2">
      <c r="A21" s="94"/>
      <c r="B21" s="96"/>
      <c r="C21" s="96"/>
      <c r="D21" s="69"/>
      <c r="E21" s="66"/>
      <c r="F21" s="116"/>
      <c r="G21" s="116"/>
      <c r="H21" s="116"/>
      <c r="I21" s="116"/>
      <c r="J21" s="116"/>
      <c r="K21" s="128"/>
      <c r="L21" s="87"/>
    </row>
    <row r="22" spans="1:12" x14ac:dyDescent="0.2">
      <c r="A22" s="94"/>
      <c r="B22" s="96"/>
      <c r="C22" s="96"/>
      <c r="D22" s="69"/>
      <c r="E22" s="66"/>
      <c r="F22" s="116"/>
      <c r="G22" s="116"/>
      <c r="H22" s="116"/>
      <c r="I22" s="116"/>
      <c r="J22" s="116"/>
      <c r="K22" s="128"/>
      <c r="L22" s="87"/>
    </row>
    <row r="23" spans="1:12" x14ac:dyDescent="0.2">
      <c r="A23" s="82"/>
      <c r="B23" s="96"/>
      <c r="C23" s="96"/>
      <c r="D23" s="69"/>
      <c r="E23" s="66"/>
      <c r="F23" s="116"/>
      <c r="G23" s="116"/>
      <c r="H23" s="116"/>
      <c r="I23" s="116"/>
      <c r="J23" s="116"/>
      <c r="K23" s="128"/>
      <c r="L23" s="87"/>
    </row>
    <row r="24" spans="1:12" x14ac:dyDescent="0.2">
      <c r="A24" s="82"/>
      <c r="B24" s="96"/>
      <c r="C24" s="96"/>
      <c r="D24" s="69"/>
      <c r="E24" s="66"/>
      <c r="F24" s="116"/>
      <c r="G24" s="116"/>
      <c r="H24" s="116"/>
      <c r="I24" s="116"/>
      <c r="J24" s="116"/>
      <c r="K24" s="128"/>
      <c r="L24" s="87"/>
    </row>
    <row r="25" spans="1:12" x14ac:dyDescent="0.2">
      <c r="A25" s="82"/>
      <c r="B25" s="96"/>
      <c r="C25" s="96"/>
      <c r="D25" s="69"/>
      <c r="E25" s="66"/>
      <c r="F25" s="116"/>
      <c r="G25" s="116"/>
      <c r="H25" s="116"/>
      <c r="I25" s="116"/>
      <c r="J25" s="116"/>
      <c r="K25" s="128"/>
      <c r="L25" s="87"/>
    </row>
    <row r="26" spans="1:12" x14ac:dyDescent="0.2">
      <c r="A26" s="82"/>
      <c r="B26" s="96"/>
      <c r="C26" s="96"/>
      <c r="D26" s="69"/>
      <c r="E26" s="66"/>
      <c r="F26" s="116"/>
      <c r="G26" s="116"/>
      <c r="H26" s="116"/>
      <c r="I26" s="116"/>
      <c r="J26" s="116"/>
      <c r="K26" s="128"/>
      <c r="L26" s="87"/>
    </row>
    <row r="27" spans="1:12" x14ac:dyDescent="0.2">
      <c r="A27" s="82"/>
      <c r="B27" s="96"/>
      <c r="C27" s="96"/>
      <c r="D27" s="69"/>
      <c r="E27" s="66"/>
      <c r="F27" s="116"/>
      <c r="G27" s="116"/>
      <c r="H27" s="116"/>
      <c r="I27" s="116"/>
      <c r="J27" s="116"/>
      <c r="K27" s="128"/>
      <c r="L27" s="87"/>
    </row>
    <row r="28" spans="1:12" x14ac:dyDescent="0.2">
      <c r="A28" s="143"/>
      <c r="B28" s="96"/>
      <c r="C28" s="96"/>
      <c r="D28" s="69"/>
      <c r="E28" s="66"/>
      <c r="F28" s="116"/>
      <c r="G28" s="116"/>
      <c r="H28" s="116"/>
      <c r="I28" s="116"/>
      <c r="J28" s="116"/>
      <c r="K28" s="128"/>
      <c r="L28" s="87"/>
    </row>
    <row r="29" spans="1:12" x14ac:dyDescent="0.2">
      <c r="A29" s="143"/>
      <c r="B29" s="96"/>
      <c r="C29" s="96"/>
      <c r="D29" s="69"/>
      <c r="E29" s="66"/>
      <c r="F29" s="116"/>
      <c r="G29" s="116"/>
      <c r="H29" s="116"/>
      <c r="I29" s="116"/>
      <c r="J29" s="116"/>
      <c r="K29" s="128"/>
      <c r="L29" s="87"/>
    </row>
    <row r="30" spans="1:12" x14ac:dyDescent="0.2">
      <c r="A30" s="143"/>
      <c r="B30" s="96"/>
      <c r="C30" s="96"/>
      <c r="D30" s="69"/>
      <c r="E30" s="66"/>
      <c r="F30" s="116"/>
      <c r="G30" s="116"/>
      <c r="H30" s="116"/>
      <c r="I30" s="116"/>
      <c r="J30" s="116"/>
      <c r="K30" s="128"/>
      <c r="L30" s="87"/>
    </row>
    <row r="31" spans="1:12" x14ac:dyDescent="0.2">
      <c r="A31" s="143"/>
      <c r="B31" s="96"/>
      <c r="C31" s="96"/>
      <c r="D31" s="69"/>
      <c r="E31" s="66"/>
      <c r="F31" s="116"/>
      <c r="G31" s="116"/>
      <c r="H31" s="116"/>
      <c r="I31" s="116"/>
      <c r="J31" s="116"/>
      <c r="K31" s="128"/>
      <c r="L31" s="87"/>
    </row>
    <row r="32" spans="1:12" x14ac:dyDescent="0.2">
      <c r="A32" s="143"/>
      <c r="B32" s="96"/>
      <c r="C32" s="96"/>
      <c r="D32" s="69"/>
      <c r="E32" s="66"/>
      <c r="F32" s="116"/>
      <c r="G32" s="116"/>
      <c r="H32" s="116"/>
      <c r="I32" s="116"/>
      <c r="J32" s="116"/>
      <c r="K32" s="128"/>
      <c r="L32" s="87"/>
    </row>
    <row r="33" spans="1:13" x14ac:dyDescent="0.2">
      <c r="A33" s="158"/>
      <c r="B33" s="96"/>
      <c r="C33" s="96"/>
      <c r="D33" s="69"/>
      <c r="E33" s="66"/>
      <c r="F33" s="116"/>
      <c r="G33" s="116"/>
      <c r="H33" s="116"/>
      <c r="I33" s="116"/>
      <c r="J33" s="116"/>
      <c r="K33" s="128"/>
      <c r="L33" s="87"/>
    </row>
    <row r="34" spans="1:13" x14ac:dyDescent="0.2">
      <c r="A34" s="158"/>
      <c r="B34" s="96"/>
      <c r="C34" s="96"/>
      <c r="D34" s="69"/>
      <c r="E34" s="66"/>
      <c r="F34" s="116"/>
      <c r="G34" s="116"/>
      <c r="H34" s="116"/>
      <c r="I34" s="116"/>
      <c r="J34" s="116"/>
      <c r="K34" s="128"/>
      <c r="L34" s="87"/>
    </row>
    <row r="35" spans="1:13" x14ac:dyDescent="0.2">
      <c r="A35" s="158"/>
      <c r="B35" s="96"/>
      <c r="C35" s="96"/>
      <c r="D35" s="69"/>
      <c r="E35" s="66"/>
      <c r="F35" s="116"/>
      <c r="G35" s="116"/>
      <c r="H35" s="116"/>
      <c r="I35" s="116"/>
      <c r="J35" s="116"/>
      <c r="K35" s="128"/>
      <c r="L35" s="87"/>
    </row>
    <row r="36" spans="1:13" x14ac:dyDescent="0.2">
      <c r="A36" s="158"/>
      <c r="B36" s="96"/>
      <c r="C36" s="96"/>
      <c r="D36" s="69"/>
      <c r="E36" s="66"/>
      <c r="F36" s="116"/>
      <c r="G36" s="116"/>
      <c r="H36" s="116"/>
      <c r="I36" s="116"/>
      <c r="J36" s="116"/>
      <c r="K36" s="128"/>
      <c r="L36" s="87"/>
    </row>
    <row r="37" spans="1:13" x14ac:dyDescent="0.2">
      <c r="A37" s="158"/>
      <c r="B37" s="96"/>
      <c r="C37" s="96"/>
      <c r="D37" s="69"/>
      <c r="E37" s="66"/>
      <c r="F37" s="116"/>
      <c r="G37" s="116"/>
      <c r="H37" s="116"/>
      <c r="I37" s="116"/>
      <c r="J37" s="116"/>
      <c r="K37"/>
      <c r="L37"/>
      <c r="M37"/>
    </row>
    <row r="38" spans="1:13" x14ac:dyDescent="0.2">
      <c r="A38" s="158"/>
      <c r="B38" s="96"/>
      <c r="C38" s="96"/>
      <c r="D38" s="69"/>
      <c r="E38" s="66"/>
      <c r="F38" s="116"/>
      <c r="G38" s="116"/>
      <c r="H38" s="116"/>
      <c r="I38" s="116"/>
      <c r="J38" s="116"/>
      <c r="K38"/>
      <c r="L38"/>
      <c r="M38"/>
    </row>
    <row r="39" spans="1:13" x14ac:dyDescent="0.2">
      <c r="A39" s="158"/>
      <c r="B39" s="96"/>
      <c r="C39" s="96"/>
      <c r="D39" s="69"/>
      <c r="E39" s="66"/>
      <c r="F39" s="116"/>
      <c r="G39" s="116"/>
      <c r="H39" s="116"/>
      <c r="I39" s="116"/>
      <c r="J39" s="116"/>
      <c r="K39"/>
      <c r="L39"/>
      <c r="M39"/>
    </row>
    <row r="40" spans="1:13" x14ac:dyDescent="0.2">
      <c r="A40" s="158"/>
      <c r="B40" s="96"/>
      <c r="C40" s="96"/>
      <c r="D40" s="69"/>
      <c r="E40" s="66"/>
      <c r="F40" s="116"/>
      <c r="G40" s="116"/>
      <c r="H40" s="116"/>
      <c r="I40" s="116"/>
      <c r="J40" s="116"/>
      <c r="K40"/>
      <c r="L40"/>
      <c r="M40"/>
    </row>
    <row r="41" spans="1:13" x14ac:dyDescent="0.2">
      <c r="A41" s="158"/>
      <c r="B41" s="96"/>
      <c r="C41" s="96"/>
      <c r="D41" s="69"/>
      <c r="E41" s="66"/>
      <c r="F41" s="116"/>
      <c r="G41" s="116"/>
      <c r="H41" s="116"/>
      <c r="I41" s="116"/>
      <c r="J41" s="116"/>
      <c r="K41"/>
      <c r="L41"/>
      <c r="M41"/>
    </row>
    <row r="42" spans="1:13" x14ac:dyDescent="0.2">
      <c r="A42" s="158"/>
      <c r="B42" s="96"/>
      <c r="C42" s="96"/>
      <c r="D42" s="69"/>
      <c r="E42" s="66"/>
      <c r="F42" s="116"/>
      <c r="G42" s="116"/>
      <c r="H42" s="116"/>
      <c r="I42" s="116"/>
      <c r="J42" s="116"/>
      <c r="K42" s="128"/>
      <c r="L42" s="87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3" x14ac:dyDescent="0.2">
      <c r="A47" s="4"/>
      <c r="B47" s="4"/>
      <c r="C47" s="4"/>
      <c r="D47" s="4"/>
      <c r="E47" s="4"/>
      <c r="F47" s="4"/>
      <c r="G47" s="4"/>
    </row>
    <row r="48" spans="1:13" x14ac:dyDescent="0.2">
      <c r="A48" s="4"/>
      <c r="B48" s="4"/>
      <c r="C48" s="4"/>
      <c r="D48" s="4"/>
      <c r="E48" s="4"/>
      <c r="F48" s="4"/>
      <c r="G48" s="4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V190"/>
  <sheetViews>
    <sheetView showGridLines="0"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2" sqref="A12"/>
    </sheetView>
  </sheetViews>
  <sheetFormatPr defaultColWidth="8.85546875" defaultRowHeight="12.75" x14ac:dyDescent="0.2"/>
  <cols>
    <col min="1" max="2" width="8.85546875" style="84"/>
    <col min="3" max="3" width="11.140625" style="84" customWidth="1"/>
    <col min="4" max="4" width="16.28515625" style="84" customWidth="1"/>
    <col min="5" max="8" width="10.85546875" style="84" customWidth="1"/>
    <col min="9" max="9" width="11.140625" style="84" customWidth="1"/>
    <col min="10" max="10" width="11.85546875" style="84" customWidth="1"/>
    <col min="11" max="11" width="9.85546875" style="84" bestFit="1" customWidth="1"/>
    <col min="12" max="12" width="10.5703125" style="84" customWidth="1"/>
    <col min="13" max="14" width="10.5703125" style="84" bestFit="1" customWidth="1"/>
    <col min="15" max="15" width="8.85546875" style="84" customWidth="1"/>
    <col min="16" max="16" width="10.5703125" style="84" bestFit="1" customWidth="1"/>
    <col min="17" max="17" width="9.5703125" style="84" customWidth="1"/>
    <col min="18" max="18" width="8.85546875" style="84" customWidth="1"/>
    <col min="19" max="19" width="10.85546875" style="84" customWidth="1"/>
    <col min="20" max="20" width="11.140625" style="84" customWidth="1"/>
    <col min="21" max="21" width="9.28515625" style="84" customWidth="1"/>
    <col min="22" max="22" width="10.7109375" style="84" customWidth="1"/>
    <col min="23" max="23" width="10.5703125" style="84" customWidth="1"/>
    <col min="24" max="24" width="11" style="84" customWidth="1"/>
    <col min="25" max="25" width="9.140625"/>
    <col min="26" max="26" width="13" style="84" customWidth="1"/>
    <col min="27" max="28" width="8.85546875" style="84"/>
    <col min="29" max="29" width="12.140625" style="84" bestFit="1" customWidth="1"/>
    <col min="30" max="39" width="8.85546875" style="84"/>
    <col min="40" max="40" width="15.85546875" style="84" customWidth="1"/>
    <col min="41" max="43" width="8.85546875" style="84"/>
    <col min="44" max="48" width="8.85546875" style="4"/>
    <col min="49" max="16384" width="8.85546875" style="84"/>
  </cols>
  <sheetData>
    <row r="1" spans="1:48" x14ac:dyDescent="0.2">
      <c r="P1" s="149"/>
      <c r="Q1" s="149"/>
      <c r="Z1" s="92" t="s">
        <v>50</v>
      </c>
      <c r="AA1" s="73"/>
      <c r="AB1" s="73"/>
      <c r="AC1" s="86"/>
      <c r="AD1" s="86"/>
    </row>
    <row r="2" spans="1:48" x14ac:dyDescent="0.2">
      <c r="Z2" s="10"/>
      <c r="AA2" s="97"/>
      <c r="AB2" s="54" t="s">
        <v>66</v>
      </c>
      <c r="AC2" s="54" t="s">
        <v>51</v>
      </c>
      <c r="AD2" s="72" t="s">
        <v>0</v>
      </c>
      <c r="AE2" s="162" t="s">
        <v>28</v>
      </c>
      <c r="AJ2" s="84">
        <v>79.289000000000001</v>
      </c>
    </row>
    <row r="3" spans="1:48" x14ac:dyDescent="0.2">
      <c r="P3" s="76"/>
      <c r="Q3" s="76"/>
      <c r="Z3" s="104" t="s">
        <v>82</v>
      </c>
      <c r="AA3" s="67"/>
      <c r="AB3" s="91">
        <v>140</v>
      </c>
      <c r="AC3" s="15"/>
      <c r="AD3" s="38"/>
      <c r="AE3" s="14"/>
      <c r="AJ3" s="84">
        <v>13.5512</v>
      </c>
    </row>
    <row r="4" spans="1:48" x14ac:dyDescent="0.2">
      <c r="Z4" s="104" t="s">
        <v>22</v>
      </c>
      <c r="AA4" s="67"/>
      <c r="AB4" s="91">
        <v>485</v>
      </c>
      <c r="AC4" s="15"/>
      <c r="AD4" s="38"/>
      <c r="AE4" s="14"/>
      <c r="AJ4" s="84">
        <v>240.45599999999999</v>
      </c>
      <c r="AN4" s="169" t="s">
        <v>30</v>
      </c>
      <c r="AO4" s="170"/>
      <c r="AP4" s="171"/>
      <c r="AR4" s="168"/>
      <c r="AS4" s="168"/>
      <c r="AT4" s="168"/>
    </row>
    <row r="5" spans="1:48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73"/>
      <c r="R5" s="141"/>
      <c r="S5" s="141"/>
      <c r="T5" s="141"/>
      <c r="U5" s="141"/>
      <c r="V5" s="141"/>
      <c r="W5" s="141"/>
      <c r="X5" s="141"/>
      <c r="Z5" s="104" t="s">
        <v>31</v>
      </c>
      <c r="AA5" s="67"/>
      <c r="AB5" s="15"/>
      <c r="AC5" s="1">
        <v>0</v>
      </c>
      <c r="AD5" s="1">
        <v>0</v>
      </c>
      <c r="AE5" s="65">
        <v>30</v>
      </c>
      <c r="AJ5" s="84">
        <v>16.877199999999998</v>
      </c>
      <c r="AN5" s="41" t="s">
        <v>44</v>
      </c>
      <c r="AO5" s="41" t="s">
        <v>33</v>
      </c>
      <c r="AP5" s="41" t="s">
        <v>55</v>
      </c>
      <c r="AR5" s="29"/>
      <c r="AS5" s="29"/>
      <c r="AT5" s="29"/>
    </row>
    <row r="6" spans="1:48" x14ac:dyDescent="0.2">
      <c r="A6" s="128"/>
      <c r="B6" s="141"/>
      <c r="C6" s="141"/>
      <c r="D6" s="128"/>
      <c r="E6" s="128"/>
      <c r="F6" s="128"/>
      <c r="G6" s="128"/>
      <c r="H6" s="128"/>
      <c r="I6" s="128"/>
      <c r="J6" s="128"/>
      <c r="K6" s="141"/>
      <c r="L6" s="141"/>
      <c r="M6" s="141"/>
      <c r="N6" s="128"/>
      <c r="O6" s="141"/>
      <c r="P6" s="141"/>
      <c r="Q6" s="141"/>
      <c r="R6" s="141"/>
      <c r="S6" s="141"/>
      <c r="T6" s="141"/>
      <c r="U6" s="141"/>
      <c r="V6" s="141"/>
      <c r="W6" s="141"/>
      <c r="X6" s="141"/>
      <c r="Z6" s="104" t="s">
        <v>29</v>
      </c>
      <c r="AA6" s="67"/>
      <c r="AB6" s="15"/>
      <c r="AC6" s="90">
        <v>70</v>
      </c>
      <c r="AD6" s="91">
        <v>24</v>
      </c>
      <c r="AE6" s="144">
        <v>35</v>
      </c>
      <c r="AN6" s="74" t="s">
        <v>46</v>
      </c>
      <c r="AO6" s="74" t="s">
        <v>25</v>
      </c>
      <c r="AP6" s="74" t="s">
        <v>25</v>
      </c>
      <c r="AR6" s="29"/>
      <c r="AS6" s="29"/>
      <c r="AT6" s="29"/>
    </row>
    <row r="7" spans="1:48" ht="12.4" customHeight="1" x14ac:dyDescent="0.2">
      <c r="A7" s="126" t="s">
        <v>92</v>
      </c>
      <c r="B7" s="128"/>
      <c r="C7" s="128"/>
      <c r="D7" s="141"/>
      <c r="E7" s="141"/>
      <c r="F7" s="141"/>
      <c r="G7" s="141"/>
      <c r="H7" s="141"/>
      <c r="I7" s="141"/>
      <c r="J7" s="141"/>
      <c r="K7" s="128"/>
      <c r="L7" s="84" t="s">
        <v>40</v>
      </c>
      <c r="P7" s="138" t="s">
        <v>91</v>
      </c>
      <c r="Q7" s="138"/>
      <c r="R7" s="141"/>
      <c r="S7" s="141"/>
      <c r="T7" s="141"/>
      <c r="U7" s="141"/>
      <c r="V7" s="141"/>
      <c r="W7" s="141"/>
      <c r="X7" s="141"/>
      <c r="Z7" s="152" t="s">
        <v>24</v>
      </c>
      <c r="AA7" s="47"/>
      <c r="AB7" s="2"/>
      <c r="AC7" s="90">
        <v>0</v>
      </c>
      <c r="AD7" s="50"/>
      <c r="AE7" s="144">
        <v>30</v>
      </c>
      <c r="AN7" s="49" t="s">
        <v>81</v>
      </c>
      <c r="AO7" s="18">
        <v>1</v>
      </c>
      <c r="AP7" s="18">
        <f t="shared" ref="AP7:AP27" si="0">AO7-AO8</f>
        <v>3.6569022997444356E-2</v>
      </c>
      <c r="AR7" s="133" t="s">
        <v>81</v>
      </c>
      <c r="AS7" s="110"/>
      <c r="AT7" s="110"/>
      <c r="AU7" s="23"/>
      <c r="AV7" s="23"/>
    </row>
    <row r="8" spans="1:48" ht="12.4" customHeight="1" x14ac:dyDescent="0.2">
      <c r="A8" s="172" t="s">
        <v>96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84" t="s">
        <v>93</v>
      </c>
      <c r="P8" s="156">
        <v>6477</v>
      </c>
      <c r="Q8" s="75"/>
      <c r="R8" s="141"/>
      <c r="S8" s="141"/>
      <c r="T8" s="141"/>
      <c r="U8" s="141"/>
      <c r="V8" s="141"/>
      <c r="W8" s="141"/>
      <c r="X8" s="141"/>
      <c r="Z8" s="108" t="s">
        <v>80</v>
      </c>
      <c r="AA8" s="153"/>
      <c r="AB8" s="114"/>
      <c r="AC8" s="25">
        <v>50</v>
      </c>
      <c r="AD8" s="102"/>
      <c r="AE8" s="77">
        <v>25</v>
      </c>
      <c r="AN8" s="121">
        <f>E135</f>
        <v>1.9938491644685497E-3</v>
      </c>
      <c r="AO8" s="18">
        <f>B135</f>
        <v>0.96343097700255564</v>
      </c>
      <c r="AP8" s="18">
        <f t="shared" si="0"/>
        <v>5.1749281108512957E-3</v>
      </c>
      <c r="AR8" s="43">
        <v>1.8387307309880479E-3</v>
      </c>
      <c r="AS8" s="110"/>
      <c r="AT8" s="110"/>
      <c r="AU8" s="60"/>
      <c r="AV8" s="44"/>
    </row>
    <row r="9" spans="1:48" ht="12.4" customHeight="1" x14ac:dyDescent="0.2">
      <c r="A9" s="134" t="s">
        <v>94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30" t="s">
        <v>74</v>
      </c>
      <c r="N9" s="128"/>
      <c r="O9" s="128"/>
      <c r="P9" s="156">
        <f>MAX(V18:V136)</f>
        <v>1.3629112889216308</v>
      </c>
      <c r="Q9" s="115"/>
      <c r="R9" s="141"/>
      <c r="S9" s="141"/>
      <c r="T9" s="141"/>
      <c r="U9" s="141"/>
      <c r="V9" s="141"/>
      <c r="W9" s="141"/>
      <c r="X9" s="141"/>
      <c r="Z9" s="7" t="s">
        <v>10</v>
      </c>
      <c r="AA9" s="47"/>
      <c r="AB9" s="47"/>
      <c r="AC9" s="119">
        <f>ABS($AC$6*COS($AC$5*PI()/180))</f>
        <v>70</v>
      </c>
      <c r="AD9" s="119">
        <f>ABS($AD$6*COS($AD$5*PI()/180))</f>
        <v>24</v>
      </c>
      <c r="AE9" s="30">
        <f>ABS($AE$6*COS($AE$5*PI()/180))</f>
        <v>30.310889132455355</v>
      </c>
      <c r="AN9" s="121">
        <f>E133</f>
        <v>2.3851871073045021E-3</v>
      </c>
      <c r="AO9" s="18">
        <f>B133</f>
        <v>0.95825604889170435</v>
      </c>
      <c r="AP9" s="18">
        <f t="shared" si="0"/>
        <v>1.6496776780386524E-2</v>
      </c>
      <c r="AR9" s="43">
        <v>2.3796891258599209E-3</v>
      </c>
      <c r="AS9" s="110"/>
      <c r="AT9" s="110"/>
      <c r="AU9" s="60"/>
      <c r="AV9" s="44"/>
    </row>
    <row r="10" spans="1:48" ht="12.4" customHeight="1" x14ac:dyDescent="0.2">
      <c r="A10" s="127" t="s">
        <v>95</v>
      </c>
      <c r="B10" s="128"/>
      <c r="C10" s="128"/>
      <c r="D10" s="141"/>
      <c r="E10" s="141"/>
      <c r="F10" s="141"/>
      <c r="G10" s="141"/>
      <c r="H10" s="141"/>
      <c r="I10" s="141"/>
      <c r="J10" s="141"/>
      <c r="K10" s="128"/>
      <c r="L10" s="130" t="s">
        <v>52</v>
      </c>
      <c r="N10" s="128"/>
      <c r="O10" s="128"/>
      <c r="P10" s="136">
        <f>'Raw Data'!M10</f>
        <v>0.16967964275954486</v>
      </c>
      <c r="Q10" s="136"/>
      <c r="R10" s="141"/>
      <c r="S10" s="141"/>
      <c r="T10" s="141"/>
      <c r="U10" s="141"/>
      <c r="V10" s="141"/>
      <c r="W10" s="141"/>
      <c r="X10" s="141"/>
      <c r="Z10" s="59" t="s">
        <v>60</v>
      </c>
      <c r="AA10" s="153"/>
      <c r="AB10" s="153"/>
      <c r="AC10" s="62">
        <f>ABS($AC$8*COS($AC$7*PI()/180))</f>
        <v>50</v>
      </c>
      <c r="AD10" s="114"/>
      <c r="AE10" s="124">
        <f>ABS($AE$8*COS($AE$7*PI()/180))</f>
        <v>21.650635094610969</v>
      </c>
      <c r="AN10" s="121">
        <f>E125</f>
        <v>4.8993395260599083E-3</v>
      </c>
      <c r="AO10" s="18">
        <f>$B125</f>
        <v>0.94175927211131782</v>
      </c>
      <c r="AP10" s="18">
        <f t="shared" si="0"/>
        <v>2.197169000214716E-2</v>
      </c>
      <c r="AR10" s="43">
        <v>4.918869133300207E-3</v>
      </c>
      <c r="AS10" s="110"/>
      <c r="AT10" s="110"/>
      <c r="AU10" s="60"/>
      <c r="AV10" s="44"/>
    </row>
    <row r="11" spans="1:48" ht="12.4" customHeight="1" x14ac:dyDescent="0.2">
      <c r="A11" s="173" t="s">
        <v>97</v>
      </c>
      <c r="B11" s="128"/>
      <c r="C11" s="128"/>
      <c r="D11" s="141"/>
      <c r="E11" s="141"/>
      <c r="F11" s="141"/>
      <c r="G11" s="141"/>
      <c r="H11" s="141"/>
      <c r="I11" s="141"/>
      <c r="J11" s="141"/>
      <c r="K11" s="128"/>
      <c r="L11" s="84" t="s">
        <v>23</v>
      </c>
      <c r="P11" s="53">
        <f>'Raw Data'!M11</f>
        <v>2.6326443109217608</v>
      </c>
      <c r="Q11" s="53"/>
      <c r="R11" s="141"/>
      <c r="V11" s="141"/>
      <c r="W11" s="141"/>
      <c r="X11" s="141"/>
      <c r="Z11" s="128"/>
      <c r="AA11" s="12" t="s">
        <v>47</v>
      </c>
      <c r="AB11" s="151"/>
      <c r="AC11" s="151"/>
      <c r="AD11" s="93"/>
      <c r="AN11" s="121">
        <f>E120</f>
        <v>7.6418626438026476E-3</v>
      </c>
      <c r="AO11" s="18">
        <f>$B120</f>
        <v>0.91978758210917066</v>
      </c>
      <c r="AP11" s="18">
        <f t="shared" si="0"/>
        <v>1.943106394261418E-2</v>
      </c>
      <c r="AR11" s="43">
        <v>7.6659819593601552E-3</v>
      </c>
      <c r="AS11" s="110"/>
      <c r="AT11" s="110"/>
      <c r="AU11" s="60"/>
      <c r="AV11" s="44"/>
    </row>
    <row r="12" spans="1:48" ht="12.4" customHeight="1" x14ac:dyDescent="0.2">
      <c r="B12" s="128"/>
      <c r="C12" s="128"/>
      <c r="D12" s="132"/>
      <c r="E12" s="128"/>
      <c r="F12" s="128"/>
      <c r="G12" s="128"/>
      <c r="H12" s="128"/>
      <c r="I12" s="128"/>
      <c r="J12" s="128"/>
      <c r="K12" s="128"/>
      <c r="L12" s="128"/>
      <c r="M12" s="130"/>
      <c r="N12" s="128"/>
      <c r="O12" s="128"/>
      <c r="P12" s="78"/>
      <c r="Q12" s="78"/>
      <c r="R12" s="141"/>
      <c r="S12" s="141"/>
      <c r="T12" s="141"/>
      <c r="U12" s="141"/>
      <c r="V12" s="141"/>
      <c r="W12" s="141"/>
      <c r="X12" s="141"/>
      <c r="Z12" s="128"/>
      <c r="AA12" s="21" t="s">
        <v>71</v>
      </c>
      <c r="AB12" s="97"/>
      <c r="AC12" s="106">
        <v>0.433</v>
      </c>
      <c r="AD12" s="141"/>
      <c r="AN12" s="18">
        <f>E117</f>
        <v>1.0026056012686059E-2</v>
      </c>
      <c r="AO12" s="18">
        <f>$B117</f>
        <v>0.90035651816655649</v>
      </c>
      <c r="AP12" s="18">
        <f t="shared" si="0"/>
        <v>0.10251334601122186</v>
      </c>
      <c r="AR12" s="110">
        <v>1.0017670706649362E-2</v>
      </c>
      <c r="AS12" s="110"/>
      <c r="AT12" s="110"/>
      <c r="AU12" s="60"/>
      <c r="AV12" s="44"/>
    </row>
    <row r="13" spans="1:48" ht="12.4" customHeight="1" x14ac:dyDescent="0.2">
      <c r="Z13" s="128"/>
      <c r="AA13" s="152" t="s">
        <v>14</v>
      </c>
      <c r="AB13" s="47"/>
      <c r="AC13" s="109">
        <v>0.34599999999999997</v>
      </c>
      <c r="AD13" s="128"/>
      <c r="AN13" s="18">
        <f>E107</f>
        <v>2.4630358733308513E-2</v>
      </c>
      <c r="AO13" s="18">
        <f>$B107</f>
        <v>0.79784317215533462</v>
      </c>
      <c r="AP13" s="18">
        <f t="shared" si="0"/>
        <v>0.15585188239596459</v>
      </c>
      <c r="AR13" s="110">
        <v>2.4302503920103202E-2</v>
      </c>
      <c r="AS13" s="110"/>
      <c r="AT13" s="110"/>
      <c r="AU13" s="60"/>
      <c r="AV13" s="44"/>
    </row>
    <row r="14" spans="1:48" ht="12.4" customHeight="1" x14ac:dyDescent="0.2">
      <c r="A14" s="161" t="s">
        <v>84</v>
      </c>
      <c r="B14" s="161" t="s">
        <v>62</v>
      </c>
      <c r="C14" s="161" t="s">
        <v>45</v>
      </c>
      <c r="D14" s="9" t="s">
        <v>90</v>
      </c>
      <c r="E14" s="161" t="s">
        <v>88</v>
      </c>
      <c r="F14" s="161" t="s">
        <v>88</v>
      </c>
      <c r="G14" s="161" t="s">
        <v>13</v>
      </c>
      <c r="H14" s="161" t="s">
        <v>16</v>
      </c>
      <c r="I14" s="161" t="s">
        <v>67</v>
      </c>
      <c r="J14" s="161" t="s">
        <v>79</v>
      </c>
      <c r="K14" s="161"/>
      <c r="L14" s="160" t="s">
        <v>85</v>
      </c>
      <c r="M14" s="88"/>
      <c r="N14" s="28"/>
      <c r="O14" s="160" t="s">
        <v>17</v>
      </c>
      <c r="P14" s="28"/>
      <c r="Q14" s="28" t="s">
        <v>7</v>
      </c>
      <c r="R14" s="161" t="s">
        <v>62</v>
      </c>
      <c r="S14" s="161" t="s">
        <v>37</v>
      </c>
      <c r="T14" s="161" t="s">
        <v>58</v>
      </c>
      <c r="U14" s="161"/>
      <c r="V14" s="161" t="s">
        <v>27</v>
      </c>
      <c r="W14" s="161" t="s">
        <v>86</v>
      </c>
      <c r="X14" s="161" t="s">
        <v>86</v>
      </c>
      <c r="Z14" s="128"/>
      <c r="AA14" s="108" t="s">
        <v>12</v>
      </c>
      <c r="AB14" s="153"/>
      <c r="AC14" s="35">
        <v>0.1</v>
      </c>
      <c r="AD14" s="128"/>
      <c r="AN14" s="18">
        <f>E99</f>
        <v>5.0613748570155964E-2</v>
      </c>
      <c r="AO14" s="18">
        <f>$B99</f>
        <v>0.64199128975937003</v>
      </c>
      <c r="AP14" s="18">
        <f t="shared" si="0"/>
        <v>0.10383738633736261</v>
      </c>
      <c r="AR14" s="110">
        <v>4.9484801750667114E-2</v>
      </c>
      <c r="AS14" s="110"/>
      <c r="AT14" s="110"/>
      <c r="AU14" s="60"/>
      <c r="AV14" s="44"/>
    </row>
    <row r="15" spans="1:48" ht="12.4" customHeight="1" x14ac:dyDescent="0.2">
      <c r="A15" s="147" t="s">
        <v>77</v>
      </c>
      <c r="B15" s="147" t="s">
        <v>5</v>
      </c>
      <c r="C15" s="147" t="s">
        <v>5</v>
      </c>
      <c r="D15" s="154" t="s">
        <v>69</v>
      </c>
      <c r="E15" s="147" t="s">
        <v>78</v>
      </c>
      <c r="F15" s="147" t="s">
        <v>53</v>
      </c>
      <c r="G15" s="147" t="s">
        <v>32</v>
      </c>
      <c r="H15" s="147" t="s">
        <v>32</v>
      </c>
      <c r="I15" s="147" t="s">
        <v>75</v>
      </c>
      <c r="J15" s="147" t="s">
        <v>75</v>
      </c>
      <c r="K15" s="147" t="s">
        <v>87</v>
      </c>
      <c r="L15" s="161" t="s">
        <v>73</v>
      </c>
      <c r="M15" s="161" t="s">
        <v>4</v>
      </c>
      <c r="N15" s="161" t="s">
        <v>41</v>
      </c>
      <c r="O15" s="89" t="s">
        <v>1</v>
      </c>
      <c r="P15" s="101"/>
      <c r="Q15" s="101" t="s">
        <v>8</v>
      </c>
      <c r="R15" s="147" t="s">
        <v>33</v>
      </c>
      <c r="S15" s="147" t="s">
        <v>43</v>
      </c>
      <c r="T15" s="147" t="s">
        <v>86</v>
      </c>
      <c r="U15" s="147" t="s">
        <v>27</v>
      </c>
      <c r="V15" s="147" t="s">
        <v>86</v>
      </c>
      <c r="W15" s="147" t="s">
        <v>42</v>
      </c>
      <c r="X15" s="147" t="s">
        <v>42</v>
      </c>
      <c r="Z15" s="141"/>
      <c r="AN15" s="18">
        <f>E95</f>
        <v>7.2423423692242708E-2</v>
      </c>
      <c r="AO15" s="18">
        <f>$B95</f>
        <v>0.53815390342200742</v>
      </c>
      <c r="AP15" s="18">
        <f t="shared" si="0"/>
        <v>6.7750860518702272E-2</v>
      </c>
      <c r="AR15" s="110">
        <v>7.1632047862346573E-2</v>
      </c>
      <c r="AS15" s="110"/>
      <c r="AT15" s="110"/>
      <c r="AU15" s="60"/>
      <c r="AV15" s="44"/>
    </row>
    <row r="16" spans="1:48" ht="12.4" customHeight="1" x14ac:dyDescent="0.2">
      <c r="A16" s="27" t="s">
        <v>48</v>
      </c>
      <c r="B16" s="27" t="s">
        <v>25</v>
      </c>
      <c r="C16" s="27" t="s">
        <v>25</v>
      </c>
      <c r="D16" s="37" t="s">
        <v>25</v>
      </c>
      <c r="E16" s="27" t="s">
        <v>54</v>
      </c>
      <c r="F16" s="27" t="s">
        <v>63</v>
      </c>
      <c r="G16" s="27" t="s">
        <v>59</v>
      </c>
      <c r="H16" s="27" t="s">
        <v>59</v>
      </c>
      <c r="I16" s="27" t="s">
        <v>54</v>
      </c>
      <c r="J16" s="27" t="s">
        <v>54</v>
      </c>
      <c r="K16" s="27" t="s">
        <v>68</v>
      </c>
      <c r="L16" s="27" t="s">
        <v>48</v>
      </c>
      <c r="M16" s="27" t="s">
        <v>48</v>
      </c>
      <c r="N16" s="27" t="s">
        <v>48</v>
      </c>
      <c r="O16" s="20" t="s">
        <v>65</v>
      </c>
      <c r="P16" s="20" t="s">
        <v>34</v>
      </c>
      <c r="Q16" s="27" t="s">
        <v>70</v>
      </c>
      <c r="R16" s="27" t="s">
        <v>21</v>
      </c>
      <c r="S16" s="27" t="s">
        <v>20</v>
      </c>
      <c r="T16" s="27"/>
      <c r="U16" s="27"/>
      <c r="V16" s="45"/>
      <c r="W16" s="37" t="s">
        <v>6</v>
      </c>
      <c r="X16" s="37" t="s">
        <v>89</v>
      </c>
      <c r="Z16" s="130" t="s">
        <v>72</v>
      </c>
      <c r="AA16" s="141"/>
      <c r="AB16" s="141"/>
      <c r="AC16" s="56">
        <f>ABS(Table!$AB$4*COS(Table!$AB$3*PI()/180))</f>
        <v>371.53155491270428</v>
      </c>
      <c r="AN16" s="18">
        <f>E91</f>
        <v>0.10418236677451014</v>
      </c>
      <c r="AO16" s="18">
        <f>$B91</f>
        <v>0.47040304290330515</v>
      </c>
      <c r="AP16" s="18">
        <f t="shared" si="0"/>
        <v>9.3406314972732829E-2</v>
      </c>
      <c r="AR16" s="110">
        <v>9.9921582517046942E-2</v>
      </c>
      <c r="AS16" s="110"/>
      <c r="AT16" s="110"/>
      <c r="AU16" s="60"/>
      <c r="AV16" s="44"/>
    </row>
    <row r="17" spans="1:48" ht="12.4" customHeight="1" x14ac:dyDescent="0.2">
      <c r="A17" s="19"/>
      <c r="B17" s="11"/>
      <c r="C17" s="141"/>
      <c r="D17" s="14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28"/>
      <c r="S17" s="128"/>
      <c r="T17" s="128"/>
      <c r="U17" s="128"/>
      <c r="V17" s="128"/>
      <c r="W17" s="128"/>
      <c r="X17" s="128"/>
      <c r="AC17" s="58">
        <f ca="1">FORECAST(200,OFFSET(L$17,MATCH(200,L$18:L136, 1),-9,2,1),OFFSET(L$17,MATCH(200,L$18:L136, 1),0,2,1))</f>
        <v>0.52784564260823519</v>
      </c>
      <c r="AD17" s="84">
        <f ca="1">LOOKUP('Raw Data'!K34,Table!A18:A136,OFFSET(Table!S18:S136,-1,0))</f>
        <v>0</v>
      </c>
      <c r="AE17" s="84">
        <f ca="1">LOOKUP(AD17,S18:S136,E18:E136)</f>
        <v>3.2618302630446805</v>
      </c>
      <c r="AN17" s="18">
        <f>E81</f>
        <v>0.25497243956117771</v>
      </c>
      <c r="AO17" s="18">
        <f>$B81</f>
        <v>0.37699672793057232</v>
      </c>
      <c r="AP17" s="18">
        <f t="shared" si="0"/>
        <v>6.6457660215523184E-2</v>
      </c>
      <c r="AR17" s="110">
        <v>0.25452110435346964</v>
      </c>
      <c r="AS17" s="110"/>
      <c r="AT17" s="110"/>
      <c r="AU17" s="60"/>
      <c r="AV17" s="44"/>
    </row>
    <row r="18" spans="1:48" ht="12.4" customHeight="1" x14ac:dyDescent="0.2">
      <c r="A18" s="19">
        <f>'Raw Data'!A18</f>
        <v>1.4877049922943115</v>
      </c>
      <c r="B18" s="11">
        <f>'Raw Data'!E18</f>
        <v>0</v>
      </c>
      <c r="C18" s="11">
        <f t="shared" ref="C18:C136" si="1">1-B18</f>
        <v>1</v>
      </c>
      <c r="D18" s="26">
        <f t="shared" ref="D18:D136" si="2">B18-B17</f>
        <v>0</v>
      </c>
      <c r="E18" s="85">
        <f>(2*Table!$AC$16*0.147)/A18</f>
        <v>73.42200080668016</v>
      </c>
      <c r="F18" s="85">
        <f t="shared" ref="F18:F136" si="3">E18*2</f>
        <v>146.84400161336032</v>
      </c>
      <c r="G18" s="19">
        <f>IF((('Raw Data'!C18)/('Raw Data'!C$136)*100)&lt;0,0,('Raw Data'!C18)/('Raw Data'!C$136)*100)</f>
        <v>0</v>
      </c>
      <c r="H18" s="19">
        <f t="shared" ref="H18:H136" si="4">G18-G17</f>
        <v>0</v>
      </c>
      <c r="I18" s="95">
        <f t="shared" ref="I18:I136" si="5">IF(E17&gt;0,LOG(E17)-LOG(E18), LOG(E18))</f>
        <v>1.8658262151919507</v>
      </c>
      <c r="J18" s="85">
        <f>'Raw Data'!F18/I18</f>
        <v>0</v>
      </c>
      <c r="K18" s="42">
        <f t="shared" ref="K18:K136" si="6">(0.217*A18*(SQRT(P$9/P$10)))/($AB$4*-COS(RADIANS($AB$3)))</f>
        <v>2.4626334425094077E-3</v>
      </c>
      <c r="L18" s="19">
        <f>A18*Table!$AC$9/$AC$16</f>
        <v>0.28029745544781676</v>
      </c>
      <c r="M18" s="19">
        <f>A18*Table!$AD$9/$AC$16</f>
        <v>9.6101984724965742E-2</v>
      </c>
      <c r="N18" s="19">
        <f>ABS(A18*Table!$AE$9/$AC$16)</f>
        <v>0.1213723585169731</v>
      </c>
      <c r="O18" s="19">
        <f>($L18*(Table!$AC$10/Table!$AC$9)/(Table!$AC$12-Table!$AC$14))</f>
        <v>0.60123864317421016</v>
      </c>
      <c r="P18" s="19">
        <f>$N18*(Table!$AE$10/Table!$AE$9)/(Table!$AC$12-Table!$AC$13)</f>
        <v>0.99648898618204496</v>
      </c>
      <c r="Q18" s="19">
        <f>'Raw Data'!C18</f>
        <v>0</v>
      </c>
      <c r="R18" s="19">
        <f>'Raw Data'!C18/'Raw Data'!I$30*100</f>
        <v>0</v>
      </c>
      <c r="S18" s="24">
        <f t="shared" ref="S18:S136" si="7">D18/MAX($D$18:$D$136)</f>
        <v>0</v>
      </c>
      <c r="T18" s="24">
        <f t="shared" ref="T18:T136" si="8">1-(X18/$X$136)</f>
        <v>1</v>
      </c>
      <c r="U18" s="63">
        <f t="shared" ref="U18:U136" si="9">R18/A18</f>
        <v>0</v>
      </c>
      <c r="V18" s="63">
        <f t="shared" ref="V18:V136" si="10">(U18^1.691)*399</f>
        <v>0</v>
      </c>
      <c r="W18" s="63">
        <f t="shared" ref="W18:W136" si="11">((E18*E18)/8)*S18</f>
        <v>0</v>
      </c>
      <c r="X18" s="68">
        <f t="shared" ref="X18:X136" si="12">W18+X17</f>
        <v>0</v>
      </c>
      <c r="Z18" s="46"/>
      <c r="AA18" s="141"/>
      <c r="AB18" s="141"/>
      <c r="AC18" s="100"/>
      <c r="AN18" s="18">
        <f>E73</f>
        <v>0.52640149032894357</v>
      </c>
      <c r="AO18" s="18">
        <f>$B73</f>
        <v>0.31053906771504913</v>
      </c>
      <c r="AP18" s="18">
        <f t="shared" si="0"/>
        <v>5.9420401602636008E-2</v>
      </c>
      <c r="AR18" s="110">
        <v>0.47874420207019219</v>
      </c>
      <c r="AS18" s="110"/>
      <c r="AT18" s="110"/>
      <c r="AU18" s="60"/>
      <c r="AV18" s="44"/>
    </row>
    <row r="19" spans="1:48" ht="12.4" customHeight="1" x14ac:dyDescent="0.2">
      <c r="A19" s="19">
        <f>'Raw Data'!A19</f>
        <v>1.5774790048599243</v>
      </c>
      <c r="B19" s="11">
        <f>'Raw Data'!E19</f>
        <v>0</v>
      </c>
      <c r="C19" s="11">
        <f t="shared" si="1"/>
        <v>1</v>
      </c>
      <c r="D19" s="26">
        <f t="shared" si="2"/>
        <v>0</v>
      </c>
      <c r="E19" s="85">
        <f>(2*Table!$AC$16*0.147)/A19</f>
        <v>69.24356952315469</v>
      </c>
      <c r="F19" s="85">
        <f t="shared" si="3"/>
        <v>138.48713904630938</v>
      </c>
      <c r="G19" s="19">
        <f>IF((('Raw Data'!C19)/('Raw Data'!C$136)*100)&lt;0,0,('Raw Data'!C19)/('Raw Data'!C$136)*100)</f>
        <v>0</v>
      </c>
      <c r="H19" s="19">
        <f t="shared" si="4"/>
        <v>0</v>
      </c>
      <c r="I19" s="95">
        <f t="shared" si="5"/>
        <v>2.5446767423441319E-2</v>
      </c>
      <c r="J19" s="85">
        <f>'Raw Data'!F19/I19</f>
        <v>0</v>
      </c>
      <c r="K19" s="42">
        <f t="shared" si="6"/>
        <v>2.6112384998006324E-3</v>
      </c>
      <c r="L19" s="19">
        <f>A19*Table!$AC$9/$AC$16</f>
        <v>0.29721171426782311</v>
      </c>
      <c r="M19" s="19">
        <f>A19*Table!$AD$9/$AC$16</f>
        <v>0.10190115917753936</v>
      </c>
      <c r="N19" s="19">
        <f>ABS(A19*Table!$AE$9/$AC$16)</f>
        <v>0.12869644742912836</v>
      </c>
      <c r="O19" s="19">
        <f>($L19*(Table!$AC$10/Table!$AC$9)/(Table!$AC$12-Table!$AC$14))</f>
        <v>0.63751976462424531</v>
      </c>
      <c r="P19" s="19">
        <f>$N19*(Table!$AE$10/Table!$AE$9)/(Table!$AC$12-Table!$AC$13)</f>
        <v>1.0566210790568829</v>
      </c>
      <c r="Q19" s="19">
        <f>'Raw Data'!C19</f>
        <v>0</v>
      </c>
      <c r="R19" s="19">
        <f>'Raw Data'!C19/'Raw Data'!I$30*100</f>
        <v>0</v>
      </c>
      <c r="S19" s="24">
        <f t="shared" si="7"/>
        <v>0</v>
      </c>
      <c r="T19" s="24">
        <f t="shared" si="8"/>
        <v>1</v>
      </c>
      <c r="U19" s="63">
        <f t="shared" si="9"/>
        <v>0</v>
      </c>
      <c r="V19" s="63">
        <f t="shared" si="10"/>
        <v>0</v>
      </c>
      <c r="W19" s="63">
        <f t="shared" si="11"/>
        <v>0</v>
      </c>
      <c r="X19" s="68">
        <f t="shared" si="12"/>
        <v>0</v>
      </c>
      <c r="AN19" s="18">
        <f>E68</f>
        <v>0.82608384169541349</v>
      </c>
      <c r="AO19" s="18">
        <f>$B68</f>
        <v>0.25111866611241312</v>
      </c>
      <c r="AP19" s="18">
        <f t="shared" si="0"/>
        <v>7.6539839371360829E-2</v>
      </c>
      <c r="AR19" s="110">
        <v>0.74938444802644799</v>
      </c>
      <c r="AS19" s="110"/>
      <c r="AT19" s="110"/>
      <c r="AU19" s="60"/>
      <c r="AV19" s="44"/>
    </row>
    <row r="20" spans="1:48" ht="12.4" customHeight="1" x14ac:dyDescent="0.2">
      <c r="A20" s="19">
        <f>'Raw Data'!A20</f>
        <v>1.7830077409744263</v>
      </c>
      <c r="B20" s="11">
        <f>'Raw Data'!E20</f>
        <v>0</v>
      </c>
      <c r="C20" s="11">
        <f t="shared" si="1"/>
        <v>1</v>
      </c>
      <c r="D20" s="26">
        <f t="shared" si="2"/>
        <v>0</v>
      </c>
      <c r="E20" s="85">
        <f>(2*Table!$AC$16*0.147)/A20</f>
        <v>61.261807581743831</v>
      </c>
      <c r="F20" s="85">
        <f t="shared" si="3"/>
        <v>122.52361516348766</v>
      </c>
      <c r="G20" s="19">
        <f>IF((('Raw Data'!C20)/('Raw Data'!C$136)*100)&lt;0,0,('Raw Data'!C20)/('Raw Data'!C$136)*100)</f>
        <v>0</v>
      </c>
      <c r="H20" s="19">
        <f t="shared" si="4"/>
        <v>0</v>
      </c>
      <c r="I20" s="95">
        <f t="shared" si="5"/>
        <v>5.3189640880791922E-2</v>
      </c>
      <c r="J20" s="85">
        <f>'Raw Data'!F20/I20</f>
        <v>0</v>
      </c>
      <c r="K20" s="42">
        <f t="shared" si="6"/>
        <v>2.9514551029402787E-3</v>
      </c>
      <c r="L20" s="19">
        <f>A20*Table!$AC$9/$AC$16</f>
        <v>0.33593523946447978</v>
      </c>
      <c r="M20" s="19">
        <f>A20*Table!$AD$9/$AC$16</f>
        <v>0.11517779638782165</v>
      </c>
      <c r="N20" s="19">
        <f>ABS(A20*Table!$AE$9/$AC$16)</f>
        <v>0.14546422570132411</v>
      </c>
      <c r="O20" s="19">
        <f>($L20*(Table!$AC$10/Table!$AC$9)/(Table!$AC$12-Table!$AC$14))</f>
        <v>0.72058180923311843</v>
      </c>
      <c r="P20" s="19">
        <f>$N20*(Table!$AE$10/Table!$AE$9)/(Table!$AC$12-Table!$AC$13)</f>
        <v>1.194287567334352</v>
      </c>
      <c r="Q20" s="19">
        <f>'Raw Data'!C20</f>
        <v>0</v>
      </c>
      <c r="R20" s="19">
        <f>'Raw Data'!C20/'Raw Data'!I$30*100</f>
        <v>0</v>
      </c>
      <c r="S20" s="24">
        <f t="shared" si="7"/>
        <v>0</v>
      </c>
      <c r="T20" s="24">
        <f t="shared" si="8"/>
        <v>1</v>
      </c>
      <c r="U20" s="63">
        <f t="shared" si="9"/>
        <v>0</v>
      </c>
      <c r="V20" s="63">
        <f t="shared" si="10"/>
        <v>0</v>
      </c>
      <c r="W20" s="63">
        <f t="shared" si="11"/>
        <v>0</v>
      </c>
      <c r="X20" s="68">
        <f t="shared" si="12"/>
        <v>0</v>
      </c>
      <c r="AN20" s="103">
        <f>E64</f>
        <v>1.1923118980147291</v>
      </c>
      <c r="AO20" s="18">
        <f>$B64</f>
        <v>0.1745788267410523</v>
      </c>
      <c r="AP20" s="18">
        <f t="shared" si="0"/>
        <v>0.1729037976509599</v>
      </c>
      <c r="AR20" s="16">
        <v>1.0742552826940897</v>
      </c>
      <c r="AS20" s="110"/>
      <c r="AT20" s="110"/>
      <c r="AU20" s="60"/>
      <c r="AV20" s="44"/>
    </row>
    <row r="21" spans="1:48" ht="12.4" customHeight="1" x14ac:dyDescent="0.2">
      <c r="A21" s="19">
        <f>'Raw Data'!A21</f>
        <v>1.9855785369873047</v>
      </c>
      <c r="B21" s="11">
        <f>'Raw Data'!E21</f>
        <v>0</v>
      </c>
      <c r="C21" s="11">
        <f t="shared" si="1"/>
        <v>1</v>
      </c>
      <c r="D21" s="26">
        <f t="shared" si="2"/>
        <v>0</v>
      </c>
      <c r="E21" s="85">
        <f>(2*Table!$AC$16*0.147)/A21</f>
        <v>55.011813992544901</v>
      </c>
      <c r="F21" s="85">
        <f t="shared" si="3"/>
        <v>110.0236279850898</v>
      </c>
      <c r="G21" s="19">
        <f>IF((('Raw Data'!C21)/('Raw Data'!C$136)*100)&lt;0,0,('Raw Data'!C21)/('Raw Data'!C$136)*100)</f>
        <v>0</v>
      </c>
      <c r="H21" s="19">
        <f t="shared" si="4"/>
        <v>0</v>
      </c>
      <c r="I21" s="95">
        <f t="shared" si="5"/>
        <v>4.6733841015146327E-2</v>
      </c>
      <c r="J21" s="85">
        <f>'Raw Data'!F21/I21</f>
        <v>0</v>
      </c>
      <c r="K21" s="42">
        <f t="shared" si="6"/>
        <v>3.2867753575075076E-3</v>
      </c>
      <c r="L21" s="19">
        <f>A21*Table!$AC$9/$AC$16</f>
        <v>0.37410146123865251</v>
      </c>
      <c r="M21" s="19">
        <f>A21*Table!$AD$9/$AC$16</f>
        <v>0.12826335813896655</v>
      </c>
      <c r="N21" s="19">
        <f>ABS(A21*Table!$AE$9/$AC$16)</f>
        <v>0.16199068451277629</v>
      </c>
      <c r="O21" s="19">
        <f>($L21*(Table!$AC$10/Table!$AC$9)/(Table!$AC$12-Table!$AC$14))</f>
        <v>0.80244843680534661</v>
      </c>
      <c r="P21" s="19">
        <f>$N21*(Table!$AE$10/Table!$AE$9)/(Table!$AC$12-Table!$AC$13)</f>
        <v>1.3299727792510365</v>
      </c>
      <c r="Q21" s="19">
        <f>'Raw Data'!C21</f>
        <v>0</v>
      </c>
      <c r="R21" s="19">
        <f>'Raw Data'!C21/'Raw Data'!I$30*100</f>
        <v>0</v>
      </c>
      <c r="S21" s="24">
        <f t="shared" si="7"/>
        <v>0</v>
      </c>
      <c r="T21" s="24">
        <f t="shared" si="8"/>
        <v>1</v>
      </c>
      <c r="U21" s="63">
        <f t="shared" si="9"/>
        <v>0</v>
      </c>
      <c r="V21" s="63">
        <f t="shared" si="10"/>
        <v>0</v>
      </c>
      <c r="W21" s="63">
        <f t="shared" si="11"/>
        <v>0</v>
      </c>
      <c r="X21" s="68">
        <f t="shared" si="12"/>
        <v>0</v>
      </c>
      <c r="AN21" s="103">
        <f>$E55</f>
        <v>2.6931673016038546</v>
      </c>
      <c r="AO21" s="18">
        <f>$B55</f>
        <v>1.6750290900923914E-3</v>
      </c>
      <c r="AP21" s="18">
        <f t="shared" si="0"/>
        <v>1.6750290900923914E-3</v>
      </c>
      <c r="AR21" s="16">
        <v>2.3818202604521379</v>
      </c>
      <c r="AS21" s="110"/>
      <c r="AT21" s="110"/>
      <c r="AU21" s="60"/>
      <c r="AV21" s="44"/>
    </row>
    <row r="22" spans="1:48" ht="12.4" customHeight="1" x14ac:dyDescent="0.2">
      <c r="A22" s="19">
        <f>'Raw Data'!A22</f>
        <v>2.1427428722381592</v>
      </c>
      <c r="B22" s="11">
        <f>'Raw Data'!E22</f>
        <v>0</v>
      </c>
      <c r="C22" s="11">
        <f t="shared" si="1"/>
        <v>1</v>
      </c>
      <c r="D22" s="26">
        <f t="shared" si="2"/>
        <v>0</v>
      </c>
      <c r="E22" s="85">
        <f>(2*Table!$AC$16*0.147)/A22</f>
        <v>50.976847740130736</v>
      </c>
      <c r="F22" s="85">
        <f t="shared" si="3"/>
        <v>101.95369548026147</v>
      </c>
      <c r="G22" s="19">
        <f>IF((('Raw Data'!C22)/('Raw Data'!C$136)*100)&lt;0,0,('Raw Data'!C22)/('Raw Data'!C$136)*100)</f>
        <v>0</v>
      </c>
      <c r="H22" s="19">
        <f t="shared" si="4"/>
        <v>0</v>
      </c>
      <c r="I22" s="95">
        <f t="shared" si="5"/>
        <v>3.3082989415541331E-2</v>
      </c>
      <c r="J22" s="85">
        <f>'Raw Data'!F22/I22</f>
        <v>0</v>
      </c>
      <c r="K22" s="42">
        <f t="shared" si="6"/>
        <v>3.5469332180801411E-3</v>
      </c>
      <c r="L22" s="19">
        <f>A22*Table!$AC$9/$AC$16</f>
        <v>0.403712683548275</v>
      </c>
      <c r="M22" s="19">
        <f>A22*Table!$AD$9/$AC$16</f>
        <v>0.13841577721655143</v>
      </c>
      <c r="N22" s="19">
        <f>ABS(A22*Table!$AE$9/$AC$16)</f>
        <v>0.1748127198913971</v>
      </c>
      <c r="O22" s="19">
        <f>($L22*(Table!$AC$10/Table!$AC$9)/(Table!$AC$12-Table!$AC$14))</f>
        <v>0.86596457217562217</v>
      </c>
      <c r="P22" s="19">
        <f>$N22*(Table!$AE$10/Table!$AE$9)/(Table!$AC$12-Table!$AC$13)</f>
        <v>1.4352440056764948</v>
      </c>
      <c r="Q22" s="19">
        <f>'Raw Data'!C22</f>
        <v>0</v>
      </c>
      <c r="R22" s="19">
        <f>'Raw Data'!C22/'Raw Data'!I$30*100</f>
        <v>0</v>
      </c>
      <c r="S22" s="24">
        <f t="shared" si="7"/>
        <v>0</v>
      </c>
      <c r="T22" s="24">
        <f t="shared" si="8"/>
        <v>1</v>
      </c>
      <c r="U22" s="63">
        <f t="shared" si="9"/>
        <v>0</v>
      </c>
      <c r="V22" s="63">
        <f t="shared" si="10"/>
        <v>0</v>
      </c>
      <c r="W22" s="63">
        <f t="shared" si="11"/>
        <v>0</v>
      </c>
      <c r="X22" s="68">
        <f t="shared" si="12"/>
        <v>0</v>
      </c>
      <c r="AN22" s="103">
        <f>$E47</f>
        <v>5.3929021868053608</v>
      </c>
      <c r="AO22" s="18">
        <f>$B47</f>
        <v>0</v>
      </c>
      <c r="AP22" s="18">
        <f t="shared" si="0"/>
        <v>0</v>
      </c>
      <c r="AR22" s="16">
        <v>4.9092259390712378</v>
      </c>
      <c r="AS22" s="110"/>
      <c r="AT22" s="110"/>
      <c r="AU22" s="60"/>
      <c r="AV22" s="44"/>
    </row>
    <row r="23" spans="1:48" ht="12.4" customHeight="1" x14ac:dyDescent="0.2">
      <c r="A23" s="19">
        <f>'Raw Data'!A23</f>
        <v>2.3324432373046875</v>
      </c>
      <c r="B23" s="11">
        <f>'Raw Data'!E23</f>
        <v>0</v>
      </c>
      <c r="C23" s="11">
        <f t="shared" si="1"/>
        <v>1</v>
      </c>
      <c r="D23" s="26">
        <f t="shared" si="2"/>
        <v>0</v>
      </c>
      <c r="E23" s="85">
        <f>(2*Table!$AC$16*0.147)/A23</f>
        <v>46.830840466908342</v>
      </c>
      <c r="F23" s="85">
        <f t="shared" si="3"/>
        <v>93.661680933816683</v>
      </c>
      <c r="G23" s="19">
        <f>IF((('Raw Data'!C23)/('Raw Data'!C$136)*100)&lt;0,0,('Raw Data'!C23)/('Raw Data'!C$136)*100)</f>
        <v>0</v>
      </c>
      <c r="H23" s="19">
        <f t="shared" si="4"/>
        <v>0</v>
      </c>
      <c r="I23" s="95">
        <f t="shared" si="5"/>
        <v>3.6841024379303811E-2</v>
      </c>
      <c r="J23" s="85">
        <f>'Raw Data'!F23/I23</f>
        <v>0</v>
      </c>
      <c r="K23" s="42">
        <f t="shared" si="6"/>
        <v>3.8609487423196791E-3</v>
      </c>
      <c r="L23" s="19">
        <f>A23*Table!$AC$9/$AC$16</f>
        <v>0.43945399644369526</v>
      </c>
      <c r="M23" s="19">
        <f>A23*Table!$AD$9/$AC$16</f>
        <v>0.15066994163783839</v>
      </c>
      <c r="N23" s="19">
        <f>ABS(A23*Table!$AE$9/$AC$16)</f>
        <v>0.19028916235741825</v>
      </c>
      <c r="O23" s="19">
        <f>($L23*(Table!$AC$10/Table!$AC$9)/(Table!$AC$12-Table!$AC$14))</f>
        <v>0.94262976500149154</v>
      </c>
      <c r="P23" s="19">
        <f>$N23*(Table!$AE$10/Table!$AE$9)/(Table!$AC$12-Table!$AC$13)</f>
        <v>1.5623083937390656</v>
      </c>
      <c r="Q23" s="19">
        <f>'Raw Data'!C23</f>
        <v>0</v>
      </c>
      <c r="R23" s="19">
        <f>'Raw Data'!C23/'Raw Data'!I$30*100</f>
        <v>0</v>
      </c>
      <c r="S23" s="24">
        <f t="shared" si="7"/>
        <v>0</v>
      </c>
      <c r="T23" s="24">
        <f t="shared" si="8"/>
        <v>1</v>
      </c>
      <c r="U23" s="63">
        <f t="shared" si="9"/>
        <v>0</v>
      </c>
      <c r="V23" s="63">
        <f t="shared" si="10"/>
        <v>0</v>
      </c>
      <c r="W23" s="63">
        <f t="shared" si="11"/>
        <v>0</v>
      </c>
      <c r="X23" s="68">
        <f t="shared" si="12"/>
        <v>0</v>
      </c>
      <c r="AN23" s="103">
        <f>$E42</f>
        <v>8.4908087791418367</v>
      </c>
      <c r="AO23" s="18">
        <f>$B42</f>
        <v>0</v>
      </c>
      <c r="AP23" s="18">
        <f t="shared" si="0"/>
        <v>0</v>
      </c>
      <c r="AR23" s="16">
        <v>7.6545393934362336</v>
      </c>
      <c r="AS23" s="110"/>
      <c r="AT23" s="110"/>
      <c r="AU23" s="60"/>
      <c r="AV23" s="44"/>
    </row>
    <row r="24" spans="1:48" ht="12.4" customHeight="1" x14ac:dyDescent="0.2">
      <c r="A24" s="19">
        <f>'Raw Data'!A24</f>
        <v>2.562514066696167</v>
      </c>
      <c r="B24" s="11">
        <f>'Raw Data'!E24</f>
        <v>0</v>
      </c>
      <c r="C24" s="11">
        <f t="shared" si="1"/>
        <v>1</v>
      </c>
      <c r="D24" s="26">
        <f t="shared" si="2"/>
        <v>0</v>
      </c>
      <c r="E24" s="85">
        <f>(2*Table!$AC$16*0.147)/A24</f>
        <v>42.626215623145804</v>
      </c>
      <c r="F24" s="85">
        <f t="shared" si="3"/>
        <v>85.252431246291607</v>
      </c>
      <c r="G24" s="19">
        <f>IF((('Raw Data'!C24)/('Raw Data'!C$136)*100)&lt;0,0,('Raw Data'!C24)/('Raw Data'!C$136)*100)</f>
        <v>0</v>
      </c>
      <c r="H24" s="19">
        <f t="shared" si="4"/>
        <v>0</v>
      </c>
      <c r="I24" s="95">
        <f t="shared" si="5"/>
        <v>4.085517460159882E-2</v>
      </c>
      <c r="J24" s="85">
        <f>'Raw Data'!F24/I24</f>
        <v>0</v>
      </c>
      <c r="K24" s="42">
        <f t="shared" si="6"/>
        <v>4.2417904559255218E-3</v>
      </c>
      <c r="L24" s="19">
        <f>A24*Table!$AC$9/$AC$16</f>
        <v>0.48280148024271635</v>
      </c>
      <c r="M24" s="19">
        <f>A24*Table!$AD$9/$AC$16</f>
        <v>0.16553193608321704</v>
      </c>
      <c r="N24" s="19">
        <f>ABS(A24*Table!$AE$9/$AC$16)</f>
        <v>0.20905917343746158</v>
      </c>
      <c r="O24" s="19">
        <f>($L24*(Table!$AC$10/Table!$AC$9)/(Table!$AC$12-Table!$AC$14))</f>
        <v>1.0356102107308374</v>
      </c>
      <c r="P24" s="19">
        <f>$N24*(Table!$AE$10/Table!$AE$9)/(Table!$AC$12-Table!$AC$13)</f>
        <v>1.7164135750202099</v>
      </c>
      <c r="Q24" s="19">
        <f>'Raw Data'!C24</f>
        <v>0</v>
      </c>
      <c r="R24" s="19">
        <f>'Raw Data'!C24/'Raw Data'!I$30*100</f>
        <v>0</v>
      </c>
      <c r="S24" s="24">
        <f t="shared" si="7"/>
        <v>0</v>
      </c>
      <c r="T24" s="24">
        <f t="shared" si="8"/>
        <v>1</v>
      </c>
      <c r="U24" s="63">
        <f t="shared" si="9"/>
        <v>0</v>
      </c>
      <c r="V24" s="63">
        <f t="shared" si="10"/>
        <v>0</v>
      </c>
      <c r="W24" s="63">
        <f t="shared" si="11"/>
        <v>0</v>
      </c>
      <c r="X24" s="68">
        <f t="shared" si="12"/>
        <v>0</v>
      </c>
      <c r="AN24" s="22">
        <f>$E39</f>
        <v>11.066073122232257</v>
      </c>
      <c r="AO24" s="18">
        <f>$B39</f>
        <v>0</v>
      </c>
      <c r="AP24" s="18">
        <f t="shared" si="0"/>
        <v>0</v>
      </c>
      <c r="AR24" s="113">
        <v>10.01194107647434</v>
      </c>
      <c r="AS24" s="110"/>
      <c r="AT24" s="110"/>
      <c r="AU24" s="60"/>
      <c r="AV24" s="44"/>
    </row>
    <row r="25" spans="1:48" ht="12.4" customHeight="1" x14ac:dyDescent="0.2">
      <c r="A25" s="19">
        <f>'Raw Data'!A25</f>
        <v>2.7917051315307617</v>
      </c>
      <c r="B25" s="11">
        <f>'Raw Data'!E25</f>
        <v>0</v>
      </c>
      <c r="C25" s="11">
        <f t="shared" si="1"/>
        <v>1</v>
      </c>
      <c r="D25" s="26">
        <f t="shared" si="2"/>
        <v>0</v>
      </c>
      <c r="E25" s="85">
        <f>(2*Table!$AC$16*0.147)/A25</f>
        <v>39.126724348728537</v>
      </c>
      <c r="F25" s="85">
        <f t="shared" si="3"/>
        <v>78.253448697457074</v>
      </c>
      <c r="G25" s="19">
        <f>IF((('Raw Data'!C25)/('Raw Data'!C$136)*100)&lt;0,0,('Raw Data'!C25)/('Raw Data'!C$136)*100)</f>
        <v>0</v>
      </c>
      <c r="H25" s="19">
        <f t="shared" si="4"/>
        <v>0</v>
      </c>
      <c r="I25" s="95">
        <f t="shared" si="5"/>
        <v>3.7203286764800447E-2</v>
      </c>
      <c r="J25" s="85">
        <f>'Raw Data'!F25/I25</f>
        <v>0</v>
      </c>
      <c r="K25" s="42">
        <f t="shared" si="6"/>
        <v>4.6211758743447927E-3</v>
      </c>
      <c r="L25" s="19">
        <f>A25*Table!$AC$9/$AC$16</f>
        <v>0.5259832082178576</v>
      </c>
      <c r="M25" s="19">
        <f>A25*Table!$AD$9/$AC$16</f>
        <v>0.18033709996040831</v>
      </c>
      <c r="N25" s="19">
        <f>ABS(A25*Table!$AE$9/$AC$16)</f>
        <v>0.22775741014035231</v>
      </c>
      <c r="O25" s="19">
        <f>($L25*(Table!$AC$10/Table!$AC$9)/(Table!$AC$12-Table!$AC$14))</f>
        <v>1.1282351098624146</v>
      </c>
      <c r="P25" s="19">
        <f>$N25*(Table!$AE$10/Table!$AE$9)/(Table!$AC$12-Table!$AC$13)</f>
        <v>1.8699294757007574</v>
      </c>
      <c r="Q25" s="19">
        <f>'Raw Data'!C25</f>
        <v>0</v>
      </c>
      <c r="R25" s="19">
        <f>'Raw Data'!C25/'Raw Data'!I$30*100</f>
        <v>0</v>
      </c>
      <c r="S25" s="24">
        <f t="shared" si="7"/>
        <v>0</v>
      </c>
      <c r="T25" s="24">
        <f t="shared" si="8"/>
        <v>1</v>
      </c>
      <c r="U25" s="63">
        <f t="shared" si="9"/>
        <v>0</v>
      </c>
      <c r="V25" s="63">
        <f t="shared" si="10"/>
        <v>0</v>
      </c>
      <c r="W25" s="63">
        <f t="shared" si="11"/>
        <v>0</v>
      </c>
      <c r="X25" s="68">
        <f t="shared" si="12"/>
        <v>0</v>
      </c>
      <c r="AN25" s="22">
        <f>$E29</f>
        <v>27.164680083407898</v>
      </c>
      <c r="AO25" s="18">
        <f>$B29</f>
        <v>0</v>
      </c>
      <c r="AP25" s="18">
        <f t="shared" si="0"/>
        <v>0</v>
      </c>
      <c r="AR25" s="113">
        <v>23.954008145687514</v>
      </c>
      <c r="AS25" s="110"/>
      <c r="AT25" s="110"/>
      <c r="AU25" s="60"/>
      <c r="AV25" s="44"/>
    </row>
    <row r="26" spans="1:48" ht="12.4" customHeight="1" x14ac:dyDescent="0.2">
      <c r="A26" s="19">
        <f>'Raw Data'!A26</f>
        <v>3.0887665748596191</v>
      </c>
      <c r="B26" s="11">
        <f>'Raw Data'!E26</f>
        <v>0</v>
      </c>
      <c r="C26" s="11">
        <f t="shared" si="1"/>
        <v>1</v>
      </c>
      <c r="D26" s="26">
        <f t="shared" si="2"/>
        <v>0</v>
      </c>
      <c r="E26" s="85">
        <f>(2*Table!$AC$16*0.147)/A26</f>
        <v>35.363720273779329</v>
      </c>
      <c r="F26" s="85">
        <f t="shared" si="3"/>
        <v>70.727440547558658</v>
      </c>
      <c r="G26" s="19">
        <f>IF((('Raw Data'!C26)/('Raw Data'!C$136)*100)&lt;0,0,('Raw Data'!C26)/('Raw Data'!C$136)*100)</f>
        <v>0</v>
      </c>
      <c r="H26" s="19">
        <f t="shared" si="4"/>
        <v>0</v>
      </c>
      <c r="I26" s="95">
        <f t="shared" si="5"/>
        <v>4.3915544059635492E-2</v>
      </c>
      <c r="J26" s="85">
        <f>'Raw Data'!F26/I26</f>
        <v>0</v>
      </c>
      <c r="K26" s="42">
        <f t="shared" si="6"/>
        <v>5.1129087438390123E-3</v>
      </c>
      <c r="L26" s="19">
        <f>A26*Table!$AC$9/$AC$16</f>
        <v>0.58195234666130924</v>
      </c>
      <c r="M26" s="19">
        <f>A26*Table!$AD$9/$AC$16</f>
        <v>0.19952651885530603</v>
      </c>
      <c r="N26" s="19">
        <f>ABS(A26*Table!$AE$9/$AC$16)</f>
        <v>0.251992758000331</v>
      </c>
      <c r="O26" s="19">
        <f>($L26*(Table!$AC$10/Table!$AC$9)/(Table!$AC$12-Table!$AC$14))</f>
        <v>1.2482890318775404</v>
      </c>
      <c r="P26" s="19">
        <f>$N26*(Table!$AE$10/Table!$AE$9)/(Table!$AC$12-Table!$AC$13)</f>
        <v>2.0689060591160175</v>
      </c>
      <c r="Q26" s="19">
        <f>'Raw Data'!C26</f>
        <v>0</v>
      </c>
      <c r="R26" s="19">
        <f>'Raw Data'!C26/'Raw Data'!I$30*100</f>
        <v>0</v>
      </c>
      <c r="S26" s="24">
        <f t="shared" si="7"/>
        <v>0</v>
      </c>
      <c r="T26" s="24">
        <f t="shared" si="8"/>
        <v>1</v>
      </c>
      <c r="U26" s="63">
        <f t="shared" si="9"/>
        <v>0</v>
      </c>
      <c r="V26" s="63">
        <f t="shared" si="10"/>
        <v>0</v>
      </c>
      <c r="W26" s="63">
        <f t="shared" si="11"/>
        <v>0</v>
      </c>
      <c r="X26" s="68">
        <f t="shared" si="12"/>
        <v>0</v>
      </c>
      <c r="AN26" s="22">
        <f>$E21</f>
        <v>55.011813992544901</v>
      </c>
      <c r="AO26" s="18">
        <f>$B22</f>
        <v>0</v>
      </c>
      <c r="AP26" s="18">
        <f t="shared" si="0"/>
        <v>0</v>
      </c>
      <c r="AR26" s="113">
        <v>51.76790385987443</v>
      </c>
      <c r="AS26" s="110"/>
      <c r="AT26" s="110"/>
      <c r="AU26" s="60"/>
      <c r="AV26" s="44"/>
    </row>
    <row r="27" spans="1:48" ht="12.4" customHeight="1" x14ac:dyDescent="0.2">
      <c r="A27" s="19">
        <f>'Raw Data'!A27</f>
        <v>3.3725578784942627</v>
      </c>
      <c r="B27" s="11">
        <f>'Raw Data'!E27</f>
        <v>0</v>
      </c>
      <c r="C27" s="11">
        <f t="shared" si="1"/>
        <v>1</v>
      </c>
      <c r="D27" s="26">
        <f t="shared" si="2"/>
        <v>0</v>
      </c>
      <c r="E27" s="85">
        <f>(2*Table!$AC$16*0.147)/A27</f>
        <v>32.387962217301606</v>
      </c>
      <c r="F27" s="85">
        <f t="shared" si="3"/>
        <v>64.775924434603212</v>
      </c>
      <c r="G27" s="19">
        <f>IF((('Raw Data'!C27)/('Raw Data'!C$136)*100)&lt;0,0,('Raw Data'!C27)/('Raw Data'!C$136)*100)</f>
        <v>0</v>
      </c>
      <c r="H27" s="19">
        <f t="shared" si="4"/>
        <v>0</v>
      </c>
      <c r="I27" s="95">
        <f t="shared" si="5"/>
        <v>3.8174322680469164E-2</v>
      </c>
      <c r="J27" s="85">
        <f>'Raw Data'!F27/I27</f>
        <v>0</v>
      </c>
      <c r="K27" s="42">
        <f t="shared" si="6"/>
        <v>5.5826752356125074E-3</v>
      </c>
      <c r="L27" s="19">
        <f>A27*Table!$AC$9/$AC$16</f>
        <v>0.63542126738082305</v>
      </c>
      <c r="M27" s="19">
        <f>A27*Table!$AD$9/$AC$16</f>
        <v>0.21785872024485359</v>
      </c>
      <c r="N27" s="19">
        <f>ABS(A27*Table!$AE$9/$AC$16)</f>
        <v>0.27514547982834853</v>
      </c>
      <c r="O27" s="19">
        <f>($L27*(Table!$AC$10/Table!$AC$9)/(Table!$AC$12-Table!$AC$14))</f>
        <v>1.3629799815118471</v>
      </c>
      <c r="P27" s="19">
        <f>$N27*(Table!$AE$10/Table!$AE$9)/(Table!$AC$12-Table!$AC$13)</f>
        <v>2.2589940872606604</v>
      </c>
      <c r="Q27" s="19">
        <f>'Raw Data'!C27</f>
        <v>0</v>
      </c>
      <c r="R27" s="19">
        <f>'Raw Data'!C27/'Raw Data'!I$30*100</f>
        <v>0</v>
      </c>
      <c r="S27" s="24">
        <f t="shared" si="7"/>
        <v>0</v>
      </c>
      <c r="T27" s="24">
        <f t="shared" si="8"/>
        <v>1</v>
      </c>
      <c r="U27" s="63">
        <f t="shared" si="9"/>
        <v>0</v>
      </c>
      <c r="V27" s="63">
        <f t="shared" si="10"/>
        <v>0</v>
      </c>
      <c r="W27" s="63">
        <f t="shared" si="11"/>
        <v>0</v>
      </c>
      <c r="X27" s="68">
        <f t="shared" si="12"/>
        <v>0</v>
      </c>
      <c r="AN27" s="22">
        <f>$E18</f>
        <v>73.42200080668016</v>
      </c>
      <c r="AO27" s="18">
        <f>$B18</f>
        <v>0</v>
      </c>
      <c r="AP27" s="18">
        <f t="shared" si="0"/>
        <v>0</v>
      </c>
      <c r="AR27" s="113">
        <v>72.33793188366559</v>
      </c>
      <c r="AS27" s="110"/>
      <c r="AT27" s="110"/>
      <c r="AU27" s="60"/>
      <c r="AV27" s="44"/>
    </row>
    <row r="28" spans="1:48" ht="12.4" customHeight="1" x14ac:dyDescent="0.2">
      <c r="A28" s="19">
        <f>'Raw Data'!A28</f>
        <v>3.6760144233703613</v>
      </c>
      <c r="B28" s="11">
        <f>'Raw Data'!E28</f>
        <v>0</v>
      </c>
      <c r="C28" s="11">
        <f t="shared" si="1"/>
        <v>1</v>
      </c>
      <c r="D28" s="26">
        <f t="shared" si="2"/>
        <v>0</v>
      </c>
      <c r="E28" s="85">
        <f>(2*Table!$AC$16*0.147)/A28</f>
        <v>29.714322242562652</v>
      </c>
      <c r="F28" s="85">
        <f t="shared" si="3"/>
        <v>59.428644485125304</v>
      </c>
      <c r="G28" s="19">
        <f>IF((('Raw Data'!C28)/('Raw Data'!C$136)*100)&lt;0,0,('Raw Data'!C28)/('Raw Data'!C$136)*100)</f>
        <v>0</v>
      </c>
      <c r="H28" s="19">
        <f t="shared" si="4"/>
        <v>0</v>
      </c>
      <c r="I28" s="95">
        <f t="shared" si="5"/>
        <v>3.7417795137450582E-2</v>
      </c>
      <c r="J28" s="85">
        <f>'Raw Data'!F28/I28</f>
        <v>0</v>
      </c>
      <c r="K28" s="42">
        <f t="shared" si="6"/>
        <v>6.0849940687353046E-3</v>
      </c>
      <c r="L28" s="19">
        <f>A28*Table!$AC$9/$AC$16</f>
        <v>0.69259530242696588</v>
      </c>
      <c r="M28" s="19">
        <f>A28*Table!$AD$9/$AC$16</f>
        <v>0.23746124654638828</v>
      </c>
      <c r="N28" s="19">
        <f>ABS(A28*Table!$AE$9/$AC$16)</f>
        <v>0.29990256322175923</v>
      </c>
      <c r="O28" s="19">
        <f>($L28*(Table!$AC$10/Table!$AC$9)/(Table!$AC$12-Table!$AC$14))</f>
        <v>1.4856184093242513</v>
      </c>
      <c r="P28" s="19">
        <f>$N28*(Table!$AE$10/Table!$AE$9)/(Table!$AC$12-Table!$AC$13)</f>
        <v>2.4622542136433427</v>
      </c>
      <c r="Q28" s="19">
        <f>'Raw Data'!C28</f>
        <v>0</v>
      </c>
      <c r="R28" s="19">
        <f>'Raw Data'!C28/'Raw Data'!I$30*100</f>
        <v>0</v>
      </c>
      <c r="S28" s="24">
        <f t="shared" si="7"/>
        <v>0</v>
      </c>
      <c r="T28" s="24">
        <f t="shared" si="8"/>
        <v>1</v>
      </c>
      <c r="U28" s="63">
        <f t="shared" si="9"/>
        <v>0</v>
      </c>
      <c r="V28" s="63">
        <f t="shared" si="10"/>
        <v>0</v>
      </c>
      <c r="W28" s="63">
        <f t="shared" si="11"/>
        <v>0</v>
      </c>
      <c r="X28" s="68">
        <f t="shared" si="12"/>
        <v>0</v>
      </c>
      <c r="AN28" s="36"/>
      <c r="AO28" s="18"/>
      <c r="AP28" s="18"/>
      <c r="AS28" s="110"/>
      <c r="AT28" s="110"/>
      <c r="AU28" s="44"/>
      <c r="AV28" s="44"/>
    </row>
    <row r="29" spans="1:48" ht="12.4" customHeight="1" x14ac:dyDescent="0.2">
      <c r="A29" s="19">
        <f>'Raw Data'!A29</f>
        <v>4.0210404396057129</v>
      </c>
      <c r="B29" s="11">
        <f>'Raw Data'!E29</f>
        <v>0</v>
      </c>
      <c r="C29" s="11">
        <f t="shared" si="1"/>
        <v>1</v>
      </c>
      <c r="D29" s="26">
        <f t="shared" si="2"/>
        <v>0</v>
      </c>
      <c r="E29" s="85">
        <f>(2*Table!$AC$16*0.147)/A29</f>
        <v>27.164680083407898</v>
      </c>
      <c r="F29" s="85">
        <f t="shared" si="3"/>
        <v>54.329360166815796</v>
      </c>
      <c r="G29" s="19">
        <f>IF((('Raw Data'!C29)/('Raw Data'!C$136)*100)&lt;0,0,('Raw Data'!C29)/('Raw Data'!C$136)*100)</f>
        <v>0</v>
      </c>
      <c r="H29" s="19">
        <f t="shared" si="4"/>
        <v>0</v>
      </c>
      <c r="I29" s="95">
        <f t="shared" si="5"/>
        <v>3.8961234090527208E-2</v>
      </c>
      <c r="J29" s="85">
        <f>'Raw Data'!F29/I29</f>
        <v>0</v>
      </c>
      <c r="K29" s="42">
        <f t="shared" si="6"/>
        <v>6.6561238360735332E-3</v>
      </c>
      <c r="L29" s="19">
        <f>A29*Table!$AC$9/$AC$16</f>
        <v>0.75760141245212742</v>
      </c>
      <c r="M29" s="19">
        <f>A29*Table!$AD$9/$AC$16</f>
        <v>0.25974905569787227</v>
      </c>
      <c r="N29" s="19">
        <f>ABS(A29*Table!$AE$9/$AC$16)</f>
        <v>0.32805103456325735</v>
      </c>
      <c r="O29" s="19">
        <f>($L29*(Table!$AC$10/Table!$AC$9)/(Table!$AC$12-Table!$AC$14))</f>
        <v>1.6250566547664682</v>
      </c>
      <c r="P29" s="19">
        <f>$N29*(Table!$AE$10/Table!$AE$9)/(Table!$AC$12-Table!$AC$13)</f>
        <v>2.6933582476457905</v>
      </c>
      <c r="Q29" s="19">
        <f>'Raw Data'!C29</f>
        <v>0</v>
      </c>
      <c r="R29" s="19">
        <f>'Raw Data'!C29/'Raw Data'!I$30*100</f>
        <v>0</v>
      </c>
      <c r="S29" s="24">
        <f t="shared" si="7"/>
        <v>0</v>
      </c>
      <c r="T29" s="24">
        <f t="shared" si="8"/>
        <v>1</v>
      </c>
      <c r="U29" s="63">
        <f t="shared" si="9"/>
        <v>0</v>
      </c>
      <c r="V29" s="63">
        <f t="shared" si="10"/>
        <v>0</v>
      </c>
      <c r="W29" s="63">
        <f t="shared" si="11"/>
        <v>0</v>
      </c>
      <c r="X29" s="68">
        <f t="shared" si="12"/>
        <v>0</v>
      </c>
      <c r="AS29" s="110"/>
      <c r="AT29" s="110"/>
    </row>
    <row r="30" spans="1:48" ht="12.4" customHeight="1" x14ac:dyDescent="0.2">
      <c r="A30" s="19">
        <f>'Raw Data'!A30</f>
        <v>4.3908481597900391</v>
      </c>
      <c r="B30" s="11">
        <f>'Raw Data'!E30</f>
        <v>0</v>
      </c>
      <c r="C30" s="11">
        <f t="shared" si="1"/>
        <v>1</v>
      </c>
      <c r="D30" s="26">
        <f t="shared" si="2"/>
        <v>0</v>
      </c>
      <c r="E30" s="85">
        <f>(2*Table!$AC$16*0.147)/A30</f>
        <v>24.876805840072183</v>
      </c>
      <c r="F30" s="85">
        <f t="shared" si="3"/>
        <v>49.753611680144367</v>
      </c>
      <c r="G30" s="19">
        <f>IF((('Raw Data'!C30)/('Raw Data'!C$136)*100)&lt;0,0,('Raw Data'!C30)/('Raw Data'!C$136)*100)</f>
        <v>0</v>
      </c>
      <c r="H30" s="19">
        <f t="shared" si="4"/>
        <v>0</v>
      </c>
      <c r="I30" s="95">
        <f t="shared" si="5"/>
        <v>3.8209978173224135E-2</v>
      </c>
      <c r="J30" s="85">
        <f>'Raw Data'!F30/I30</f>
        <v>0</v>
      </c>
      <c r="K30" s="42">
        <f t="shared" si="6"/>
        <v>7.2682753471198297E-3</v>
      </c>
      <c r="L30" s="19">
        <f>A30*Table!$AC$9/$AC$16</f>
        <v>0.82727662595851503</v>
      </c>
      <c r="M30" s="19">
        <f>A30*Table!$AD$9/$AC$16</f>
        <v>0.28363770032863372</v>
      </c>
      <c r="N30" s="19">
        <f>ABS(A30*Table!$AE$9/$AC$16)</f>
        <v>0.35822128701857547</v>
      </c>
      <c r="O30" s="19">
        <f>($L30*(Table!$AC$10/Table!$AC$9)/(Table!$AC$12-Table!$AC$14))</f>
        <v>1.7745101371911522</v>
      </c>
      <c r="P30" s="19">
        <f>$N30*(Table!$AE$10/Table!$AE$9)/(Table!$AC$12-Table!$AC$13)</f>
        <v>2.9410614697748394</v>
      </c>
      <c r="Q30" s="19">
        <f>'Raw Data'!C30</f>
        <v>0</v>
      </c>
      <c r="R30" s="19">
        <f>'Raw Data'!C30/'Raw Data'!I$30*100</f>
        <v>0</v>
      </c>
      <c r="S30" s="24">
        <f t="shared" si="7"/>
        <v>0</v>
      </c>
      <c r="T30" s="24">
        <f t="shared" si="8"/>
        <v>1</v>
      </c>
      <c r="U30" s="63">
        <f t="shared" si="9"/>
        <v>0</v>
      </c>
      <c r="V30" s="63">
        <f t="shared" si="10"/>
        <v>0</v>
      </c>
      <c r="W30" s="63">
        <f t="shared" si="11"/>
        <v>0</v>
      </c>
      <c r="X30" s="68">
        <f t="shared" si="12"/>
        <v>0</v>
      </c>
      <c r="AS30" s="110"/>
      <c r="AT30" s="110"/>
    </row>
    <row r="31" spans="1:48" ht="12.4" customHeight="1" x14ac:dyDescent="0.2">
      <c r="A31" s="19">
        <f>'Raw Data'!A31</f>
        <v>4.8056631088256836</v>
      </c>
      <c r="B31" s="11">
        <f>'Raw Data'!E31</f>
        <v>0</v>
      </c>
      <c r="C31" s="11">
        <f t="shared" si="1"/>
        <v>1</v>
      </c>
      <c r="D31" s="26">
        <f t="shared" si="2"/>
        <v>0</v>
      </c>
      <c r="E31" s="85">
        <f>(2*Table!$AC$16*0.147)/A31</f>
        <v>22.729491158822963</v>
      </c>
      <c r="F31" s="85">
        <f t="shared" si="3"/>
        <v>45.458982317645926</v>
      </c>
      <c r="G31" s="19">
        <f>IF((('Raw Data'!C31)/('Raw Data'!C$136)*100)&lt;0,0,('Raw Data'!C31)/('Raw Data'!C$136)*100)</f>
        <v>0</v>
      </c>
      <c r="H31" s="19">
        <f t="shared" si="4"/>
        <v>0</v>
      </c>
      <c r="I31" s="95">
        <f t="shared" si="5"/>
        <v>3.9204903211478292E-2</v>
      </c>
      <c r="J31" s="85">
        <f>'Raw Data'!F31/I31</f>
        <v>0</v>
      </c>
      <c r="K31" s="42">
        <f t="shared" si="6"/>
        <v>7.9549283940875751E-3</v>
      </c>
      <c r="L31" s="19">
        <f>A31*Table!$AC$9/$AC$16</f>
        <v>0.90543161992482213</v>
      </c>
      <c r="M31" s="19">
        <f>A31*Table!$AD$9/$AC$16</f>
        <v>0.31043369825993905</v>
      </c>
      <c r="N31" s="19">
        <f>ABS(A31*Table!$AE$9/$AC$16)</f>
        <v>0.39206339212229624</v>
      </c>
      <c r="O31" s="19">
        <f>($L31*(Table!$AC$10/Table!$AC$9)/(Table!$AC$12-Table!$AC$14))</f>
        <v>1.9421527668915108</v>
      </c>
      <c r="P31" s="19">
        <f>$N31*(Table!$AE$10/Table!$AE$9)/(Table!$AC$12-Table!$AC$13)</f>
        <v>3.2189112653718897</v>
      </c>
      <c r="Q31" s="19">
        <f>'Raw Data'!C31</f>
        <v>0</v>
      </c>
      <c r="R31" s="19">
        <f>'Raw Data'!C31/'Raw Data'!I$30*100</f>
        <v>0</v>
      </c>
      <c r="S31" s="24">
        <f t="shared" si="7"/>
        <v>0</v>
      </c>
      <c r="T31" s="24">
        <f t="shared" si="8"/>
        <v>1</v>
      </c>
      <c r="U31" s="63">
        <f t="shared" si="9"/>
        <v>0</v>
      </c>
      <c r="V31" s="63">
        <f t="shared" si="10"/>
        <v>0</v>
      </c>
      <c r="W31" s="63">
        <f t="shared" si="11"/>
        <v>0</v>
      </c>
      <c r="X31" s="68">
        <f t="shared" si="12"/>
        <v>0</v>
      </c>
      <c r="AS31" s="110"/>
      <c r="AT31" s="110"/>
    </row>
    <row r="32" spans="1:48" ht="12.4" customHeight="1" x14ac:dyDescent="0.2">
      <c r="A32" s="19">
        <f>'Raw Data'!A32</f>
        <v>5.2518949508666992</v>
      </c>
      <c r="B32" s="11">
        <f>'Raw Data'!E32</f>
        <v>0</v>
      </c>
      <c r="C32" s="11">
        <f t="shared" si="1"/>
        <v>1</v>
      </c>
      <c r="D32" s="26">
        <f t="shared" si="2"/>
        <v>0</v>
      </c>
      <c r="E32" s="85">
        <f>(2*Table!$AC$16*0.147)/A32</f>
        <v>20.79826008825809</v>
      </c>
      <c r="F32" s="85">
        <f t="shared" si="3"/>
        <v>41.596520176516179</v>
      </c>
      <c r="G32" s="19">
        <f>IF((('Raw Data'!C32)/('Raw Data'!C$136)*100)&lt;0,0,('Raw Data'!C32)/('Raw Data'!C$136)*100)</f>
        <v>0</v>
      </c>
      <c r="H32" s="19">
        <f t="shared" si="4"/>
        <v>0</v>
      </c>
      <c r="I32" s="95">
        <f t="shared" si="5"/>
        <v>3.8562708476285845E-2</v>
      </c>
      <c r="J32" s="85">
        <f>'Raw Data'!F32/I32</f>
        <v>0</v>
      </c>
      <c r="K32" s="42">
        <f t="shared" si="6"/>
        <v>8.6935865709537215E-3</v>
      </c>
      <c r="L32" s="19">
        <f>A32*Table!$AC$9/$AC$16</f>
        <v>0.98950584869446301</v>
      </c>
      <c r="M32" s="19">
        <f>A32*Table!$AD$9/$AC$16</f>
        <v>0.33925914812381591</v>
      </c>
      <c r="N32" s="19">
        <f>ABS(A32*Table!$AE$9/$AC$16)</f>
        <v>0.42846860108134299</v>
      </c>
      <c r="O32" s="19">
        <f>($L32*(Table!$AC$10/Table!$AC$9)/(Table!$AC$12-Table!$AC$14))</f>
        <v>2.1224921679417914</v>
      </c>
      <c r="P32" s="19">
        <f>$N32*(Table!$AE$10/Table!$AE$9)/(Table!$AC$12-Table!$AC$13)</f>
        <v>3.5178046065791695</v>
      </c>
      <c r="Q32" s="19">
        <f>'Raw Data'!C32</f>
        <v>0</v>
      </c>
      <c r="R32" s="19">
        <f>'Raw Data'!C32/'Raw Data'!I$30*100</f>
        <v>0</v>
      </c>
      <c r="S32" s="24">
        <f t="shared" si="7"/>
        <v>0</v>
      </c>
      <c r="T32" s="24">
        <f t="shared" si="8"/>
        <v>1</v>
      </c>
      <c r="U32" s="63">
        <f t="shared" si="9"/>
        <v>0</v>
      </c>
      <c r="V32" s="63">
        <f t="shared" si="10"/>
        <v>0</v>
      </c>
      <c r="W32" s="63">
        <f t="shared" si="11"/>
        <v>0</v>
      </c>
      <c r="X32" s="68">
        <f t="shared" si="12"/>
        <v>0</v>
      </c>
      <c r="AS32" s="110"/>
      <c r="AT32" s="110"/>
    </row>
    <row r="33" spans="1:46" ht="12.4" customHeight="1" x14ac:dyDescent="0.2">
      <c r="A33" s="19">
        <f>'Raw Data'!A33</f>
        <v>5.7560033798217773</v>
      </c>
      <c r="B33" s="11">
        <f>'Raw Data'!E33</f>
        <v>0</v>
      </c>
      <c r="C33" s="11">
        <f t="shared" si="1"/>
        <v>1</v>
      </c>
      <c r="D33" s="26">
        <f t="shared" si="2"/>
        <v>0</v>
      </c>
      <c r="E33" s="85">
        <f>(2*Table!$AC$16*0.147)/A33</f>
        <v>18.976756950361125</v>
      </c>
      <c r="F33" s="85">
        <f t="shared" si="3"/>
        <v>37.95351390072225</v>
      </c>
      <c r="G33" s="19">
        <f>IF((('Raw Data'!C33)/('Raw Data'!C$136)*100)&lt;0,0,('Raw Data'!C33)/('Raw Data'!C$136)*100)</f>
        <v>0</v>
      </c>
      <c r="H33" s="19">
        <f t="shared" si="4"/>
        <v>0</v>
      </c>
      <c r="I33" s="95">
        <f t="shared" si="5"/>
        <v>3.9805009588875784E-2</v>
      </c>
      <c r="J33" s="85">
        <f>'Raw Data'!F33/I33</f>
        <v>0</v>
      </c>
      <c r="K33" s="42">
        <f t="shared" si="6"/>
        <v>9.5280492380992662E-3</v>
      </c>
      <c r="L33" s="19">
        <f>A33*Table!$AC$9/$AC$16</f>
        <v>1.0844845646615273</v>
      </c>
      <c r="M33" s="19">
        <f>A33*Table!$AD$9/$AC$16</f>
        <v>0.37182327931252362</v>
      </c>
      <c r="N33" s="19">
        <f>ABS(A33*Table!$AE$9/$AC$16)</f>
        <v>0.4695955915044952</v>
      </c>
      <c r="O33" s="19">
        <f>($L33*(Table!$AC$10/Table!$AC$9)/(Table!$AC$12-Table!$AC$14))</f>
        <v>2.3262217174206938</v>
      </c>
      <c r="P33" s="19">
        <f>$N33*(Table!$AE$10/Table!$AE$9)/(Table!$AC$12-Table!$AC$13)</f>
        <v>3.8554646264736876</v>
      </c>
      <c r="Q33" s="19">
        <f>'Raw Data'!C33</f>
        <v>0</v>
      </c>
      <c r="R33" s="19">
        <f>'Raw Data'!C33/'Raw Data'!I$30*100</f>
        <v>0</v>
      </c>
      <c r="S33" s="24">
        <f t="shared" si="7"/>
        <v>0</v>
      </c>
      <c r="T33" s="24">
        <f t="shared" si="8"/>
        <v>1</v>
      </c>
      <c r="U33" s="63">
        <f t="shared" si="9"/>
        <v>0</v>
      </c>
      <c r="V33" s="63">
        <f t="shared" si="10"/>
        <v>0</v>
      </c>
      <c r="W33" s="63">
        <f t="shared" si="11"/>
        <v>0</v>
      </c>
      <c r="X33" s="68">
        <f t="shared" si="12"/>
        <v>0</v>
      </c>
      <c r="AS33" s="110"/>
      <c r="AT33" s="110"/>
    </row>
    <row r="34" spans="1:46" ht="12.4" customHeight="1" x14ac:dyDescent="0.2">
      <c r="A34" s="19">
        <f>'Raw Data'!A34</f>
        <v>6.2936878204345703</v>
      </c>
      <c r="B34" s="11">
        <f>'Raw Data'!E34</f>
        <v>0</v>
      </c>
      <c r="C34" s="11">
        <f t="shared" si="1"/>
        <v>1</v>
      </c>
      <c r="D34" s="26">
        <f t="shared" si="2"/>
        <v>0</v>
      </c>
      <c r="E34" s="85">
        <f>(2*Table!$AC$16*0.147)/A34</f>
        <v>17.355528310394153</v>
      </c>
      <c r="F34" s="85">
        <f t="shared" si="3"/>
        <v>34.711056620788305</v>
      </c>
      <c r="G34" s="19">
        <f>IF((('Raw Data'!C34)/('Raw Data'!C$136)*100)&lt;0,0,('Raw Data'!C34)/('Raw Data'!C$136)*100)</f>
        <v>0</v>
      </c>
      <c r="H34" s="19">
        <f t="shared" si="4"/>
        <v>0</v>
      </c>
      <c r="I34" s="95">
        <f t="shared" si="5"/>
        <v>3.8784156957703209E-2</v>
      </c>
      <c r="J34" s="85">
        <f>'Raw Data'!F34/I34</f>
        <v>0</v>
      </c>
      <c r="K34" s="42">
        <f t="shared" si="6"/>
        <v>1.0418091075579419E-2</v>
      </c>
      <c r="L34" s="19">
        <f>A34*Table!$AC$9/$AC$16</f>
        <v>1.1857893134647319</v>
      </c>
      <c r="M34" s="19">
        <f>A34*Table!$AD$9/$AC$16</f>
        <v>0.40655633604505093</v>
      </c>
      <c r="N34" s="19">
        <f>ABS(A34*Table!$AE$9/$AC$16)</f>
        <v>0.51346183449828331</v>
      </c>
      <c r="O34" s="19">
        <f>($L34*(Table!$AC$10/Table!$AC$9)/(Table!$AC$12-Table!$AC$14))</f>
        <v>2.5435206209024712</v>
      </c>
      <c r="P34" s="19">
        <f>$N34*(Table!$AE$10/Table!$AE$9)/(Table!$AC$12-Table!$AC$13)</f>
        <v>4.215614404747809</v>
      </c>
      <c r="Q34" s="19">
        <f>'Raw Data'!C34</f>
        <v>0</v>
      </c>
      <c r="R34" s="19">
        <f>'Raw Data'!C34/'Raw Data'!I$30*100</f>
        <v>0</v>
      </c>
      <c r="S34" s="24">
        <f t="shared" si="7"/>
        <v>0</v>
      </c>
      <c r="T34" s="24">
        <f t="shared" si="8"/>
        <v>1</v>
      </c>
      <c r="U34" s="63">
        <f t="shared" si="9"/>
        <v>0</v>
      </c>
      <c r="V34" s="63">
        <f t="shared" si="10"/>
        <v>0</v>
      </c>
      <c r="W34" s="63">
        <f t="shared" si="11"/>
        <v>0</v>
      </c>
      <c r="X34" s="68">
        <f t="shared" si="12"/>
        <v>0</v>
      </c>
      <c r="AS34" s="110"/>
      <c r="AT34" s="110"/>
    </row>
    <row r="35" spans="1:46" ht="12.4" customHeight="1" x14ac:dyDescent="0.2">
      <c r="A35" s="19">
        <f>'Raw Data'!A35</f>
        <v>6.8869314193725586</v>
      </c>
      <c r="B35" s="11">
        <f>'Raw Data'!E35</f>
        <v>0</v>
      </c>
      <c r="C35" s="11">
        <f t="shared" si="1"/>
        <v>1</v>
      </c>
      <c r="D35" s="26">
        <f t="shared" si="2"/>
        <v>0</v>
      </c>
      <c r="E35" s="85">
        <f>(2*Table!$AC$16*0.147)/A35</f>
        <v>15.860514718801511</v>
      </c>
      <c r="F35" s="85">
        <f t="shared" si="3"/>
        <v>31.721029437603022</v>
      </c>
      <c r="G35" s="19">
        <f>IF((('Raw Data'!C35)/('Raw Data'!C$136)*100)&lt;0,0,('Raw Data'!C35)/('Raw Data'!C$136)*100)</f>
        <v>0</v>
      </c>
      <c r="H35" s="19">
        <f t="shared" si="4"/>
        <v>0</v>
      </c>
      <c r="I35" s="95">
        <f t="shared" si="5"/>
        <v>3.9120561034549528E-2</v>
      </c>
      <c r="J35" s="85">
        <f>'Raw Data'!F35/I35</f>
        <v>0</v>
      </c>
      <c r="K35" s="42">
        <f t="shared" si="6"/>
        <v>1.140010130870117E-2</v>
      </c>
      <c r="L35" s="19">
        <f>A35*Table!$AC$9/$AC$16</f>
        <v>1.2975619243683103</v>
      </c>
      <c r="M35" s="19">
        <f>A35*Table!$AD$9/$AC$16</f>
        <v>0.44487837406913494</v>
      </c>
      <c r="N35" s="19">
        <f>ABS(A35*Table!$AE$9/$AC$16)</f>
        <v>0.56186079474318962</v>
      </c>
      <c r="O35" s="19">
        <f>($L35*(Table!$AC$10/Table!$AC$9)/(Table!$AC$12-Table!$AC$14))</f>
        <v>2.7832731110431372</v>
      </c>
      <c r="P35" s="19">
        <f>$N35*(Table!$AE$10/Table!$AE$9)/(Table!$AC$12-Table!$AC$13)</f>
        <v>4.6129786103710142</v>
      </c>
      <c r="Q35" s="19">
        <f>'Raw Data'!C35</f>
        <v>0</v>
      </c>
      <c r="R35" s="19">
        <f>'Raw Data'!C35/'Raw Data'!I$30*100</f>
        <v>0</v>
      </c>
      <c r="S35" s="24">
        <f t="shared" si="7"/>
        <v>0</v>
      </c>
      <c r="T35" s="24">
        <f t="shared" si="8"/>
        <v>1</v>
      </c>
      <c r="U35" s="63">
        <f t="shared" si="9"/>
        <v>0</v>
      </c>
      <c r="V35" s="63">
        <f t="shared" si="10"/>
        <v>0</v>
      </c>
      <c r="W35" s="63">
        <f t="shared" si="11"/>
        <v>0</v>
      </c>
      <c r="X35" s="68">
        <f t="shared" si="12"/>
        <v>0</v>
      </c>
      <c r="AS35" s="110"/>
      <c r="AT35" s="110"/>
    </row>
    <row r="36" spans="1:46" ht="12.4" customHeight="1" x14ac:dyDescent="0.2">
      <c r="A36" s="19">
        <f>'Raw Data'!A36</f>
        <v>7.5302977561950684</v>
      </c>
      <c r="B36" s="11">
        <f>'Raw Data'!E36</f>
        <v>0</v>
      </c>
      <c r="C36" s="11">
        <f t="shared" si="1"/>
        <v>1</v>
      </c>
      <c r="D36" s="26">
        <f t="shared" si="2"/>
        <v>0</v>
      </c>
      <c r="E36" s="85">
        <f>(2*Table!$AC$16*0.147)/A36</f>
        <v>14.505439317385937</v>
      </c>
      <c r="F36" s="85">
        <f t="shared" si="3"/>
        <v>29.010878634771874</v>
      </c>
      <c r="G36" s="19">
        <f>IF((('Raw Data'!C36)/('Raw Data'!C$136)*100)&lt;0,0,('Raw Data'!C36)/('Raw Data'!C$136)*100)</f>
        <v>0</v>
      </c>
      <c r="H36" s="19">
        <f t="shared" si="4"/>
        <v>0</v>
      </c>
      <c r="I36" s="95">
        <f t="shared" si="5"/>
        <v>3.8786390751395228E-2</v>
      </c>
      <c r="J36" s="85">
        <f>'Raw Data'!F36/I36</f>
        <v>0</v>
      </c>
      <c r="K36" s="42">
        <f t="shared" si="6"/>
        <v>1.2465080901463367E-2</v>
      </c>
      <c r="L36" s="19">
        <f>A36*Table!$AC$9/$AC$16</f>
        <v>1.4187781252052953</v>
      </c>
      <c r="M36" s="19">
        <f>A36*Table!$AD$9/$AC$16</f>
        <v>0.48643821435610124</v>
      </c>
      <c r="N36" s="19">
        <f>ABS(A36*Table!$AE$9/$AC$16)</f>
        <v>0.61434894938072238</v>
      </c>
      <c r="O36" s="19">
        <f>($L36*(Table!$AC$10/Table!$AC$9)/(Table!$AC$12-Table!$AC$14))</f>
        <v>3.043282121847481</v>
      </c>
      <c r="P36" s="19">
        <f>$N36*(Table!$AE$10/Table!$AE$9)/(Table!$AC$12-Table!$AC$13)</f>
        <v>5.0439158405642219</v>
      </c>
      <c r="Q36" s="19">
        <f>'Raw Data'!C36</f>
        <v>0</v>
      </c>
      <c r="R36" s="19">
        <f>'Raw Data'!C36/'Raw Data'!I$30*100</f>
        <v>0</v>
      </c>
      <c r="S36" s="24">
        <f t="shared" si="7"/>
        <v>0</v>
      </c>
      <c r="T36" s="24">
        <f t="shared" si="8"/>
        <v>1</v>
      </c>
      <c r="U36" s="63">
        <f t="shared" si="9"/>
        <v>0</v>
      </c>
      <c r="V36" s="63">
        <f t="shared" si="10"/>
        <v>0</v>
      </c>
      <c r="W36" s="63">
        <f t="shared" si="11"/>
        <v>0</v>
      </c>
      <c r="X36" s="68">
        <f t="shared" si="12"/>
        <v>0</v>
      </c>
      <c r="AS36" s="110"/>
      <c r="AT36" s="110"/>
    </row>
    <row r="37" spans="1:46" ht="12.4" customHeight="1" x14ac:dyDescent="0.2">
      <c r="A37" s="19">
        <f>'Raw Data'!A37</f>
        <v>8.242253303527832</v>
      </c>
      <c r="B37" s="11">
        <f>'Raw Data'!E37</f>
        <v>0</v>
      </c>
      <c r="C37" s="11">
        <f t="shared" si="1"/>
        <v>1</v>
      </c>
      <c r="D37" s="26">
        <f t="shared" si="2"/>
        <v>0</v>
      </c>
      <c r="E37" s="85">
        <f>(2*Table!$AC$16*0.147)/A37</f>
        <v>13.252477583718827</v>
      </c>
      <c r="F37" s="85">
        <f t="shared" si="3"/>
        <v>26.504955167437654</v>
      </c>
      <c r="G37" s="19">
        <f>IF((('Raw Data'!C37)/('Raw Data'!C$136)*100)&lt;0,0,('Raw Data'!C37)/('Raw Data'!C$136)*100)</f>
        <v>0</v>
      </c>
      <c r="H37" s="19">
        <f t="shared" si="4"/>
        <v>0</v>
      </c>
      <c r="I37" s="95">
        <f t="shared" si="5"/>
        <v>3.9233808250434432E-2</v>
      </c>
      <c r="J37" s="85">
        <f>'Raw Data'!F37/I37</f>
        <v>0</v>
      </c>
      <c r="K37" s="42">
        <f t="shared" si="6"/>
        <v>1.3643597845026128E-2</v>
      </c>
      <c r="L37" s="19">
        <f>A37*Table!$AC$9/$AC$16</f>
        <v>1.5529171711471756</v>
      </c>
      <c r="M37" s="19">
        <f>A37*Table!$AD$9/$AC$16</f>
        <v>0.53242874439331733</v>
      </c>
      <c r="N37" s="19">
        <f>ABS(A37*Table!$AE$9/$AC$16)</f>
        <v>0.67243286009326042</v>
      </c>
      <c r="O37" s="19">
        <f>($L37*(Table!$AC$10/Table!$AC$9)/(Table!$AC$12-Table!$AC$14))</f>
        <v>3.3310106631213556</v>
      </c>
      <c r="P37" s="19">
        <f>$N37*(Table!$AE$10/Table!$AE$9)/(Table!$AC$12-Table!$AC$13)</f>
        <v>5.5207952388609218</v>
      </c>
      <c r="Q37" s="19">
        <f>'Raw Data'!C37</f>
        <v>0</v>
      </c>
      <c r="R37" s="19">
        <f>'Raw Data'!C37/'Raw Data'!I$30*100</f>
        <v>0</v>
      </c>
      <c r="S37" s="24">
        <f t="shared" si="7"/>
        <v>0</v>
      </c>
      <c r="T37" s="24">
        <f t="shared" si="8"/>
        <v>1</v>
      </c>
      <c r="U37" s="63">
        <f t="shared" si="9"/>
        <v>0</v>
      </c>
      <c r="V37" s="63">
        <f t="shared" si="10"/>
        <v>0</v>
      </c>
      <c r="W37" s="63">
        <f t="shared" si="11"/>
        <v>0</v>
      </c>
      <c r="X37" s="68">
        <f t="shared" si="12"/>
        <v>0</v>
      </c>
      <c r="AS37" s="110"/>
      <c r="AT37" s="110"/>
    </row>
    <row r="38" spans="1:46" ht="12.4" customHeight="1" x14ac:dyDescent="0.2">
      <c r="A38" s="19">
        <f>'Raw Data'!A38</f>
        <v>9.024317741394043</v>
      </c>
      <c r="B38" s="11">
        <f>'Raw Data'!E38</f>
        <v>0</v>
      </c>
      <c r="C38" s="11">
        <f t="shared" si="1"/>
        <v>1</v>
      </c>
      <c r="D38" s="26">
        <f t="shared" si="2"/>
        <v>0</v>
      </c>
      <c r="E38" s="85">
        <f>(2*Table!$AC$16*0.147)/A38</f>
        <v>12.103992819678972</v>
      </c>
      <c r="F38" s="85">
        <f t="shared" si="3"/>
        <v>24.207985639357943</v>
      </c>
      <c r="G38" s="19">
        <f>IF((('Raw Data'!C38)/('Raw Data'!C$136)*100)&lt;0,0,('Raw Data'!C38)/('Raw Data'!C$136)*100)</f>
        <v>0</v>
      </c>
      <c r="H38" s="19">
        <f t="shared" si="4"/>
        <v>0</v>
      </c>
      <c r="I38" s="95">
        <f t="shared" si="5"/>
        <v>3.9368420915919522E-2</v>
      </c>
      <c r="J38" s="85">
        <f>'Raw Data'!F38/I38</f>
        <v>0</v>
      </c>
      <c r="K38" s="42">
        <f t="shared" si="6"/>
        <v>1.4938167701860785E-2</v>
      </c>
      <c r="L38" s="19">
        <f>A38*Table!$AC$9/$AC$16</f>
        <v>1.7002653840425719</v>
      </c>
      <c r="M38" s="19">
        <f>A38*Table!$AD$9/$AC$16</f>
        <v>0.58294813167173887</v>
      </c>
      <c r="N38" s="19">
        <f>ABS(A38*Table!$AE$9/$AC$16)</f>
        <v>0.73623650787808603</v>
      </c>
      <c r="O38" s="19">
        <f>($L38*(Table!$AC$10/Table!$AC$9)/(Table!$AC$12-Table!$AC$14))</f>
        <v>3.6470728958442131</v>
      </c>
      <c r="P38" s="19">
        <f>$N38*(Table!$AE$10/Table!$AE$9)/(Table!$AC$12-Table!$AC$13)</f>
        <v>6.0446347116427415</v>
      </c>
      <c r="Q38" s="19">
        <f>'Raw Data'!C38</f>
        <v>0</v>
      </c>
      <c r="R38" s="19">
        <f>'Raw Data'!C38/'Raw Data'!I$30*100</f>
        <v>0</v>
      </c>
      <c r="S38" s="24">
        <f t="shared" si="7"/>
        <v>0</v>
      </c>
      <c r="T38" s="24">
        <f t="shared" si="8"/>
        <v>1</v>
      </c>
      <c r="U38" s="63">
        <f t="shared" si="9"/>
        <v>0</v>
      </c>
      <c r="V38" s="63">
        <f t="shared" si="10"/>
        <v>0</v>
      </c>
      <c r="W38" s="63">
        <f t="shared" si="11"/>
        <v>0</v>
      </c>
      <c r="X38" s="68">
        <f t="shared" si="12"/>
        <v>0</v>
      </c>
      <c r="AS38" s="110"/>
      <c r="AT38" s="110"/>
    </row>
    <row r="39" spans="1:46" ht="12.4" customHeight="1" x14ac:dyDescent="0.2">
      <c r="A39" s="19">
        <f>'Raw Data'!A39</f>
        <v>9.8707351684570312</v>
      </c>
      <c r="B39" s="11">
        <f>'Raw Data'!E39</f>
        <v>0</v>
      </c>
      <c r="C39" s="11">
        <f t="shared" si="1"/>
        <v>1</v>
      </c>
      <c r="D39" s="26">
        <f t="shared" si="2"/>
        <v>0</v>
      </c>
      <c r="E39" s="85">
        <f>(2*Table!$AC$16*0.147)/A39</f>
        <v>11.066073122232257</v>
      </c>
      <c r="F39" s="85">
        <f t="shared" si="3"/>
        <v>22.132146244464515</v>
      </c>
      <c r="G39" s="19">
        <f>IF((('Raw Data'!C39)/('Raw Data'!C$136)*100)&lt;0,0,('Raw Data'!C39)/('Raw Data'!C$136)*100)</f>
        <v>0</v>
      </c>
      <c r="H39" s="19">
        <f t="shared" si="4"/>
        <v>0</v>
      </c>
      <c r="I39" s="95">
        <f t="shared" si="5"/>
        <v>3.8935121771189518E-2</v>
      </c>
      <c r="J39" s="85">
        <f>'Raw Data'!F39/I39</f>
        <v>0</v>
      </c>
      <c r="K39" s="42">
        <f t="shared" si="6"/>
        <v>1.6339262591643696E-2</v>
      </c>
      <c r="L39" s="19">
        <f>A39*Table!$AC$9/$AC$16</f>
        <v>1.8597382985527013</v>
      </c>
      <c r="M39" s="19">
        <f>A39*Table!$AD$9/$AC$16</f>
        <v>0.63762455950378327</v>
      </c>
      <c r="N39" s="19">
        <f>ABS(A39*Table!$AE$9/$AC$16)</f>
        <v>0.80529030546874414</v>
      </c>
      <c r="O39" s="19">
        <f>($L39*(Table!$AC$10/Table!$AC$9)/(Table!$AC$12-Table!$AC$14))</f>
        <v>3.9891426395381844</v>
      </c>
      <c r="P39" s="19">
        <f>$N39*(Table!$AE$10/Table!$AE$9)/(Table!$AC$12-Table!$AC$13)</f>
        <v>6.6115788626333662</v>
      </c>
      <c r="Q39" s="19">
        <f>'Raw Data'!C39</f>
        <v>0</v>
      </c>
      <c r="R39" s="19">
        <f>'Raw Data'!C39/'Raw Data'!I$30*100</f>
        <v>0</v>
      </c>
      <c r="S39" s="24">
        <f t="shared" si="7"/>
        <v>0</v>
      </c>
      <c r="T39" s="24">
        <f t="shared" si="8"/>
        <v>1</v>
      </c>
      <c r="U39" s="63">
        <f t="shared" si="9"/>
        <v>0</v>
      </c>
      <c r="V39" s="63">
        <f t="shared" si="10"/>
        <v>0</v>
      </c>
      <c r="W39" s="63">
        <f t="shared" si="11"/>
        <v>0</v>
      </c>
      <c r="X39" s="68">
        <f t="shared" si="12"/>
        <v>0</v>
      </c>
      <c r="AS39" s="110"/>
      <c r="AT39" s="110"/>
    </row>
    <row r="40" spans="1:46" ht="12.4" customHeight="1" x14ac:dyDescent="0.2">
      <c r="A40" s="19">
        <f>'Raw Data'!A40</f>
        <v>10.769113540649414</v>
      </c>
      <c r="B40" s="11">
        <f>'Raw Data'!E40</f>
        <v>0</v>
      </c>
      <c r="C40" s="11">
        <f t="shared" si="1"/>
        <v>1</v>
      </c>
      <c r="D40" s="26">
        <f t="shared" si="2"/>
        <v>0</v>
      </c>
      <c r="E40" s="85">
        <f>(2*Table!$AC$16*0.147)/A40</f>
        <v>10.142921860005581</v>
      </c>
      <c r="F40" s="85">
        <f t="shared" si="3"/>
        <v>20.285843720011162</v>
      </c>
      <c r="G40" s="19">
        <f>IF((('Raw Data'!C40)/('Raw Data'!C$136)*100)&lt;0,0,('Raw Data'!C40)/('Raw Data'!C$136)*100)</f>
        <v>0</v>
      </c>
      <c r="H40" s="19">
        <f t="shared" si="4"/>
        <v>0</v>
      </c>
      <c r="I40" s="95">
        <f t="shared" si="5"/>
        <v>3.7830455872504221E-2</v>
      </c>
      <c r="J40" s="85">
        <f>'Raw Data'!F40/I40</f>
        <v>0</v>
      </c>
      <c r="K40" s="42">
        <f t="shared" si="6"/>
        <v>1.7826369669221111E-2</v>
      </c>
      <c r="L40" s="19">
        <f>A40*Table!$AC$9/$AC$16</f>
        <v>2.0290011383355635</v>
      </c>
      <c r="M40" s="19">
        <f>A40*Table!$AD$9/$AC$16</f>
        <v>0.69565753314362189</v>
      </c>
      <c r="N40" s="19">
        <f>ABS(A40*Table!$AE$9/$AC$16)</f>
        <v>0.87858326505307127</v>
      </c>
      <c r="O40" s="19">
        <f>($L40*(Table!$AC$10/Table!$AC$9)/(Table!$AC$12-Table!$AC$14))</f>
        <v>4.3522117939415788</v>
      </c>
      <c r="P40" s="19">
        <f>$N40*(Table!$AE$10/Table!$AE$9)/(Table!$AC$12-Table!$AC$13)</f>
        <v>7.2133272992862985</v>
      </c>
      <c r="Q40" s="19">
        <f>'Raw Data'!C40</f>
        <v>0</v>
      </c>
      <c r="R40" s="19">
        <f>'Raw Data'!C40/'Raw Data'!I$30*100</f>
        <v>0</v>
      </c>
      <c r="S40" s="24">
        <f t="shared" si="7"/>
        <v>0</v>
      </c>
      <c r="T40" s="24">
        <f t="shared" si="8"/>
        <v>1</v>
      </c>
      <c r="U40" s="63">
        <f t="shared" si="9"/>
        <v>0</v>
      </c>
      <c r="V40" s="63">
        <f t="shared" si="10"/>
        <v>0</v>
      </c>
      <c r="W40" s="63">
        <f t="shared" si="11"/>
        <v>0</v>
      </c>
      <c r="X40" s="68">
        <f t="shared" si="12"/>
        <v>0</v>
      </c>
      <c r="AS40" s="110"/>
      <c r="AT40" s="110"/>
    </row>
    <row r="41" spans="1:46" ht="12.4" customHeight="1" x14ac:dyDescent="0.2">
      <c r="A41" s="19">
        <f>'Raw Data'!A41</f>
        <v>11.878936767578125</v>
      </c>
      <c r="B41" s="11">
        <f>'Raw Data'!E41</f>
        <v>0</v>
      </c>
      <c r="C41" s="11">
        <f t="shared" si="1"/>
        <v>1</v>
      </c>
      <c r="D41" s="26">
        <f t="shared" si="2"/>
        <v>0</v>
      </c>
      <c r="E41" s="85">
        <f>(2*Table!$AC$16*0.147)/A41</f>
        <v>9.1952907302666702</v>
      </c>
      <c r="F41" s="85">
        <f t="shared" si="3"/>
        <v>18.39058146053334</v>
      </c>
      <c r="G41" s="19">
        <f>IF((('Raw Data'!C41)/('Raw Data'!C$136)*100)&lt;0,0,('Raw Data'!C41)/('Raw Data'!C$136)*100)</f>
        <v>0</v>
      </c>
      <c r="H41" s="19">
        <f t="shared" si="4"/>
        <v>0</v>
      </c>
      <c r="I41" s="95">
        <f t="shared" si="5"/>
        <v>4.2597614729538713E-2</v>
      </c>
      <c r="J41" s="85">
        <f>'Raw Data'!F41/I41</f>
        <v>0</v>
      </c>
      <c r="K41" s="42">
        <f t="shared" si="6"/>
        <v>1.9663486441742949E-2</v>
      </c>
      <c r="L41" s="19">
        <f>A41*Table!$AC$9/$AC$16</f>
        <v>2.2381021550803282</v>
      </c>
      <c r="M41" s="19">
        <f>A41*Table!$AD$9/$AC$16</f>
        <v>0.76734931031325537</v>
      </c>
      <c r="N41" s="19">
        <f>ABS(A41*Table!$AE$9/$AC$16)</f>
        <v>0.96912666128213187</v>
      </c>
      <c r="O41" s="19">
        <f>($L41*(Table!$AC$10/Table!$AC$9)/(Table!$AC$12-Table!$AC$14))</f>
        <v>4.8007339233812276</v>
      </c>
      <c r="P41" s="19">
        <f>$N41*(Table!$AE$10/Table!$AE$9)/(Table!$AC$12-Table!$AC$13)</f>
        <v>7.9567049366349067</v>
      </c>
      <c r="Q41" s="19">
        <f>'Raw Data'!C41</f>
        <v>0</v>
      </c>
      <c r="R41" s="19">
        <f>'Raw Data'!C41/'Raw Data'!I$30*100</f>
        <v>0</v>
      </c>
      <c r="S41" s="24">
        <f t="shared" si="7"/>
        <v>0</v>
      </c>
      <c r="T41" s="24">
        <f t="shared" si="8"/>
        <v>1</v>
      </c>
      <c r="U41" s="63">
        <f t="shared" si="9"/>
        <v>0</v>
      </c>
      <c r="V41" s="63">
        <f t="shared" si="10"/>
        <v>0</v>
      </c>
      <c r="W41" s="63">
        <f t="shared" si="11"/>
        <v>0</v>
      </c>
      <c r="X41" s="68">
        <f t="shared" si="12"/>
        <v>0</v>
      </c>
      <c r="AS41" s="110"/>
      <c r="AT41" s="110"/>
    </row>
    <row r="42" spans="1:46" ht="12.4" customHeight="1" x14ac:dyDescent="0.2">
      <c r="A42" s="19">
        <f>'Raw Data'!A42</f>
        <v>12.864531517028809</v>
      </c>
      <c r="B42" s="11">
        <f>'Raw Data'!E42</f>
        <v>0</v>
      </c>
      <c r="C42" s="11">
        <f t="shared" si="1"/>
        <v>1</v>
      </c>
      <c r="D42" s="26">
        <f t="shared" si="2"/>
        <v>0</v>
      </c>
      <c r="E42" s="85">
        <f>(2*Table!$AC$16*0.147)/A42</f>
        <v>8.4908087791418367</v>
      </c>
      <c r="F42" s="85">
        <f t="shared" si="3"/>
        <v>16.981617558283673</v>
      </c>
      <c r="G42" s="19">
        <f>IF((('Raw Data'!C42)/('Raw Data'!C$136)*100)&lt;0,0,('Raw Data'!C42)/('Raw Data'!C$136)*100)</f>
        <v>0</v>
      </c>
      <c r="H42" s="19">
        <f t="shared" si="4"/>
        <v>0</v>
      </c>
      <c r="I42" s="95">
        <f t="shared" si="5"/>
        <v>3.461640473214922E-2</v>
      </c>
      <c r="J42" s="85">
        <f>'Raw Data'!F42/I42</f>
        <v>0</v>
      </c>
      <c r="K42" s="42">
        <f t="shared" si="6"/>
        <v>2.1294964862082058E-2</v>
      </c>
      <c r="L42" s="19">
        <f>A42*Table!$AC$9/$AC$16</f>
        <v>2.4237973714065921</v>
      </c>
      <c r="M42" s="19">
        <f>A42*Table!$AD$9/$AC$16</f>
        <v>0.83101624162511734</v>
      </c>
      <c r="N42" s="19">
        <f>ABS(A42*Table!$AE$9/$AC$16)</f>
        <v>1.0495350486320276</v>
      </c>
      <c r="O42" s="19">
        <f>($L42*(Table!$AC$10/Table!$AC$9)/(Table!$AC$12-Table!$AC$14))</f>
        <v>5.1990505607177013</v>
      </c>
      <c r="P42" s="19">
        <f>$N42*(Table!$AE$10/Table!$AE$9)/(Table!$AC$12-Table!$AC$13)</f>
        <v>8.6168723204599935</v>
      </c>
      <c r="Q42" s="19">
        <f>'Raw Data'!C42</f>
        <v>0</v>
      </c>
      <c r="R42" s="19">
        <f>'Raw Data'!C42/'Raw Data'!I$30*100</f>
        <v>0</v>
      </c>
      <c r="S42" s="24">
        <f t="shared" si="7"/>
        <v>0</v>
      </c>
      <c r="T42" s="24">
        <f t="shared" si="8"/>
        <v>1</v>
      </c>
      <c r="U42" s="63">
        <f t="shared" si="9"/>
        <v>0</v>
      </c>
      <c r="V42" s="63">
        <f t="shared" si="10"/>
        <v>0</v>
      </c>
      <c r="W42" s="63">
        <f t="shared" si="11"/>
        <v>0</v>
      </c>
      <c r="X42" s="68">
        <f t="shared" si="12"/>
        <v>0</v>
      </c>
      <c r="AS42" s="110"/>
      <c r="AT42" s="110"/>
    </row>
    <row r="43" spans="1:46" ht="12.4" customHeight="1" x14ac:dyDescent="0.2">
      <c r="A43" s="19">
        <f>'Raw Data'!A43</f>
        <v>14.162136077880859</v>
      </c>
      <c r="B43" s="11">
        <f>'Raw Data'!E43</f>
        <v>0</v>
      </c>
      <c r="C43" s="11">
        <f t="shared" si="1"/>
        <v>1</v>
      </c>
      <c r="D43" s="26">
        <f t="shared" si="2"/>
        <v>0</v>
      </c>
      <c r="E43" s="85">
        <f>(2*Table!$AC$16*0.147)/A43</f>
        <v>7.7128391185942933</v>
      </c>
      <c r="F43" s="85">
        <f t="shared" si="3"/>
        <v>15.425678237188587</v>
      </c>
      <c r="G43" s="19">
        <f>IF((('Raw Data'!C43)/('Raw Data'!C$136)*100)&lt;0,0,('Raw Data'!C43)/('Raw Data'!C$136)*100)</f>
        <v>0</v>
      </c>
      <c r="H43" s="19">
        <f t="shared" si="4"/>
        <v>0</v>
      </c>
      <c r="I43" s="95">
        <f t="shared" si="5"/>
        <v>4.1734787729869938E-2</v>
      </c>
      <c r="J43" s="85">
        <f>'Raw Data'!F43/I43</f>
        <v>0</v>
      </c>
      <c r="K43" s="42">
        <f t="shared" si="6"/>
        <v>2.3442920540968984E-2</v>
      </c>
      <c r="L43" s="19">
        <f>A43*Table!$AC$9/$AC$16</f>
        <v>2.6682781377333868</v>
      </c>
      <c r="M43" s="19">
        <f>A43*Table!$AD$9/$AC$16</f>
        <v>0.91483821865144699</v>
      </c>
      <c r="N43" s="19">
        <f>ABS(A43*Table!$AE$9/$AC$16)</f>
        <v>1.1553983258198732</v>
      </c>
      <c r="O43" s="19">
        <f>($L43*(Table!$AC$10/Table!$AC$9)/(Table!$AC$12-Table!$AC$14))</f>
        <v>5.7234623289004443</v>
      </c>
      <c r="P43" s="19">
        <f>$N43*(Table!$AE$10/Table!$AE$9)/(Table!$AC$12-Table!$AC$13)</f>
        <v>9.4860289476180046</v>
      </c>
      <c r="Q43" s="19">
        <f>'Raw Data'!C43</f>
        <v>0</v>
      </c>
      <c r="R43" s="19">
        <f>'Raw Data'!C43/'Raw Data'!I$30*100</f>
        <v>0</v>
      </c>
      <c r="S43" s="24">
        <f t="shared" si="7"/>
        <v>0</v>
      </c>
      <c r="T43" s="24">
        <f t="shared" si="8"/>
        <v>1</v>
      </c>
      <c r="U43" s="63">
        <f t="shared" si="9"/>
        <v>0</v>
      </c>
      <c r="V43" s="63">
        <f t="shared" si="10"/>
        <v>0</v>
      </c>
      <c r="W43" s="63">
        <f t="shared" si="11"/>
        <v>0</v>
      </c>
      <c r="X43" s="68">
        <f t="shared" si="12"/>
        <v>0</v>
      </c>
      <c r="AS43" s="110"/>
      <c r="AT43" s="110"/>
    </row>
    <row r="44" spans="1:46" ht="12.4" customHeight="1" x14ac:dyDescent="0.2">
      <c r="A44" s="19">
        <f>'Raw Data'!A44</f>
        <v>15.457582473754883</v>
      </c>
      <c r="B44" s="11">
        <f>'Raw Data'!E44</f>
        <v>0</v>
      </c>
      <c r="C44" s="11">
        <f t="shared" si="1"/>
        <v>1</v>
      </c>
      <c r="D44" s="26">
        <f t="shared" si="2"/>
        <v>0</v>
      </c>
      <c r="E44" s="85">
        <f>(2*Table!$AC$16*0.147)/A44</f>
        <v>7.0664528123847914</v>
      </c>
      <c r="F44" s="85">
        <f t="shared" si="3"/>
        <v>14.132905624769583</v>
      </c>
      <c r="G44" s="19">
        <f>IF((('Raw Data'!C44)/('Raw Data'!C$136)*100)&lt;0,0,('Raw Data'!C44)/('Raw Data'!C$136)*100)</f>
        <v>0</v>
      </c>
      <c r="H44" s="19">
        <f t="shared" si="4"/>
        <v>0</v>
      </c>
      <c r="I44" s="95">
        <f t="shared" si="5"/>
        <v>3.801280933053286E-2</v>
      </c>
      <c r="J44" s="85">
        <f>'Raw Data'!F44/I44</f>
        <v>0</v>
      </c>
      <c r="K44" s="42">
        <f t="shared" si="6"/>
        <v>2.5587303758059468E-2</v>
      </c>
      <c r="L44" s="19">
        <f>A44*Table!$AC$9/$AC$16</f>
        <v>2.9123522857084851</v>
      </c>
      <c r="M44" s="19">
        <f>A44*Table!$AD$9/$AC$16</f>
        <v>0.99852078367148056</v>
      </c>
      <c r="N44" s="19">
        <f>ABS(A44*Table!$AE$9/$AC$16)</f>
        <v>1.2610855320966119</v>
      </c>
      <c r="O44" s="19">
        <f>($L44*(Table!$AC$10/Table!$AC$9)/(Table!$AC$12-Table!$AC$14))</f>
        <v>6.2470018998466017</v>
      </c>
      <c r="P44" s="19">
        <f>$N44*(Table!$AE$10/Table!$AE$9)/(Table!$AC$12-Table!$AC$13)</f>
        <v>10.353740000793199</v>
      </c>
      <c r="Q44" s="19">
        <f>'Raw Data'!C44</f>
        <v>0</v>
      </c>
      <c r="R44" s="19">
        <f>'Raw Data'!C44/'Raw Data'!I$30*100</f>
        <v>0</v>
      </c>
      <c r="S44" s="24">
        <f t="shared" si="7"/>
        <v>0</v>
      </c>
      <c r="T44" s="24">
        <f t="shared" si="8"/>
        <v>1</v>
      </c>
      <c r="U44" s="63">
        <f t="shared" si="9"/>
        <v>0</v>
      </c>
      <c r="V44" s="63">
        <f t="shared" si="10"/>
        <v>0</v>
      </c>
      <c r="W44" s="63">
        <f t="shared" si="11"/>
        <v>0</v>
      </c>
      <c r="X44" s="68">
        <f t="shared" si="12"/>
        <v>0</v>
      </c>
      <c r="AS44" s="110"/>
      <c r="AT44" s="110"/>
    </row>
    <row r="45" spans="1:46" ht="12.4" customHeight="1" x14ac:dyDescent="0.2">
      <c r="A45" s="19">
        <f>'Raw Data'!A45</f>
        <v>16.859670639038086</v>
      </c>
      <c r="B45" s="11">
        <f>'Raw Data'!E45</f>
        <v>0</v>
      </c>
      <c r="C45" s="11">
        <f t="shared" si="1"/>
        <v>1</v>
      </c>
      <c r="D45" s="26">
        <f t="shared" si="2"/>
        <v>0</v>
      </c>
      <c r="E45" s="85">
        <f>(2*Table!$AC$16*0.147)/A45</f>
        <v>6.4787906883195845</v>
      </c>
      <c r="F45" s="85">
        <f t="shared" si="3"/>
        <v>12.957581376639169</v>
      </c>
      <c r="G45" s="19">
        <f>IF((('Raw Data'!C45)/('Raw Data'!C$136)*100)&lt;0,0,('Raw Data'!C45)/('Raw Data'!C$136)*100)</f>
        <v>0</v>
      </c>
      <c r="H45" s="19">
        <f t="shared" si="4"/>
        <v>0</v>
      </c>
      <c r="I45" s="95">
        <f t="shared" si="5"/>
        <v>3.7707513890602784E-2</v>
      </c>
      <c r="J45" s="85">
        <f>'Raw Data'!F45/I45</f>
        <v>0</v>
      </c>
      <c r="K45" s="42">
        <f t="shared" si="6"/>
        <v>2.790821363135914E-2</v>
      </c>
      <c r="L45" s="19">
        <f>A45*Table!$AC$9/$AC$16</f>
        <v>3.1765187347544748</v>
      </c>
      <c r="M45" s="19">
        <f>A45*Table!$AD$9/$AC$16</f>
        <v>1.0890921376301055</v>
      </c>
      <c r="N45" s="19">
        <f>ABS(A45*Table!$AE$9/$AC$16)</f>
        <v>1.375472959947289</v>
      </c>
      <c r="O45" s="19">
        <f>($L45*(Table!$AC$10/Table!$AC$9)/(Table!$AC$12-Table!$AC$14))</f>
        <v>6.8136394996878495</v>
      </c>
      <c r="P45" s="19">
        <f>$N45*(Table!$AE$10/Table!$AE$9)/(Table!$AC$12-Table!$AC$13)</f>
        <v>11.29288144455902</v>
      </c>
      <c r="Q45" s="19">
        <f>'Raw Data'!C45</f>
        <v>0</v>
      </c>
      <c r="R45" s="19">
        <f>'Raw Data'!C45/'Raw Data'!I$30*100</f>
        <v>0</v>
      </c>
      <c r="S45" s="24">
        <f t="shared" si="7"/>
        <v>0</v>
      </c>
      <c r="T45" s="24">
        <f t="shared" si="8"/>
        <v>1</v>
      </c>
      <c r="U45" s="63">
        <f t="shared" si="9"/>
        <v>0</v>
      </c>
      <c r="V45" s="63">
        <f t="shared" si="10"/>
        <v>0</v>
      </c>
      <c r="W45" s="63">
        <f t="shared" si="11"/>
        <v>0</v>
      </c>
      <c r="X45" s="68">
        <f t="shared" si="12"/>
        <v>0</v>
      </c>
      <c r="AS45" s="110"/>
      <c r="AT45" s="110"/>
    </row>
    <row r="46" spans="1:46" ht="12.4" customHeight="1" x14ac:dyDescent="0.2">
      <c r="A46" s="19">
        <f>'Raw Data'!A46</f>
        <v>18.490869522094727</v>
      </c>
      <c r="B46" s="11">
        <f>'Raw Data'!E46</f>
        <v>0</v>
      </c>
      <c r="C46" s="11">
        <f t="shared" si="1"/>
        <v>1</v>
      </c>
      <c r="D46" s="26">
        <f t="shared" si="2"/>
        <v>0</v>
      </c>
      <c r="E46" s="85">
        <f>(2*Table!$AC$16*0.147)/A46</f>
        <v>5.9072547677552896</v>
      </c>
      <c r="F46" s="85">
        <f t="shared" si="3"/>
        <v>11.814509535510579</v>
      </c>
      <c r="G46" s="19">
        <f>IF((('Raw Data'!C46)/('Raw Data'!C$136)*100)&lt;0,0,('Raw Data'!C46)/('Raw Data'!C$136)*100)</f>
        <v>0</v>
      </c>
      <c r="H46" s="19">
        <f t="shared" si="4"/>
        <v>0</v>
      </c>
      <c r="I46" s="95">
        <f t="shared" si="5"/>
        <v>4.0108247837023825E-2</v>
      </c>
      <c r="J46" s="85">
        <f>'Raw Data'!F46/I46</f>
        <v>0</v>
      </c>
      <c r="K46" s="42">
        <f t="shared" si="6"/>
        <v>3.0608375922677566E-2</v>
      </c>
      <c r="L46" s="19">
        <f>A46*Table!$AC$9/$AC$16</f>
        <v>3.4838517736420966</v>
      </c>
      <c r="M46" s="19">
        <f>A46*Table!$AD$9/$AC$16</f>
        <v>1.1944634652487189</v>
      </c>
      <c r="N46" s="19">
        <f>ABS(A46*Table!$AE$9/$AC$16)</f>
        <v>1.5085520694967647</v>
      </c>
      <c r="O46" s="19">
        <f>($L46*(Table!$AC$10/Table!$AC$9)/(Table!$AC$12-Table!$AC$14))</f>
        <v>7.4728695273318255</v>
      </c>
      <c r="P46" s="19">
        <f>$N46*(Table!$AE$10/Table!$AE$9)/(Table!$AC$12-Table!$AC$13)</f>
        <v>12.385484971237803</v>
      </c>
      <c r="Q46" s="19">
        <f>'Raw Data'!C46</f>
        <v>0</v>
      </c>
      <c r="R46" s="19">
        <f>'Raw Data'!C46/'Raw Data'!I$30*100</f>
        <v>0</v>
      </c>
      <c r="S46" s="24">
        <f t="shared" si="7"/>
        <v>0</v>
      </c>
      <c r="T46" s="24">
        <f t="shared" si="8"/>
        <v>1</v>
      </c>
      <c r="U46" s="63">
        <f t="shared" si="9"/>
        <v>0</v>
      </c>
      <c r="V46" s="63">
        <f t="shared" si="10"/>
        <v>0</v>
      </c>
      <c r="W46" s="63">
        <f t="shared" si="11"/>
        <v>0</v>
      </c>
      <c r="X46" s="68">
        <f t="shared" si="12"/>
        <v>0</v>
      </c>
      <c r="AS46" s="110"/>
      <c r="AT46" s="110"/>
    </row>
    <row r="47" spans="1:46" ht="12.4" customHeight="1" x14ac:dyDescent="0.2">
      <c r="A47" s="19">
        <f>'Raw Data'!A47</f>
        <v>20.254451751708984</v>
      </c>
      <c r="B47" s="11">
        <f>'Raw Data'!E47</f>
        <v>0</v>
      </c>
      <c r="C47" s="11">
        <f t="shared" si="1"/>
        <v>1</v>
      </c>
      <c r="D47" s="26">
        <f t="shared" si="2"/>
        <v>0</v>
      </c>
      <c r="E47" s="85">
        <f>(2*Table!$AC$16*0.147)/A47</f>
        <v>5.3929021868053608</v>
      </c>
      <c r="F47" s="85">
        <f t="shared" si="3"/>
        <v>10.785804373610722</v>
      </c>
      <c r="G47" s="19">
        <f>IF((('Raw Data'!C47)/('Raw Data'!C$136)*100)&lt;0,0,('Raw Data'!C47)/('Raw Data'!C$136)*100)</f>
        <v>0</v>
      </c>
      <c r="H47" s="19">
        <f t="shared" si="4"/>
        <v>0</v>
      </c>
      <c r="I47" s="95">
        <f t="shared" si="5"/>
        <v>3.956315810073352E-2</v>
      </c>
      <c r="J47" s="85">
        <f>'Raw Data'!F47/I47</f>
        <v>0</v>
      </c>
      <c r="K47" s="42">
        <f t="shared" si="6"/>
        <v>3.3527675514840385E-2</v>
      </c>
      <c r="L47" s="19">
        <f>A47*Table!$AC$9/$AC$16</f>
        <v>3.8161270661189479</v>
      </c>
      <c r="M47" s="19">
        <f>A47*Table!$AD$9/$AC$16</f>
        <v>1.3083864226693536</v>
      </c>
      <c r="N47" s="19">
        <f>ABS(A47*Table!$AE$9/$AC$16)</f>
        <v>1.6524314916641938</v>
      </c>
      <c r="O47" s="19">
        <f>($L47*(Table!$AC$10/Table!$AC$9)/(Table!$AC$12-Table!$AC$14))</f>
        <v>8.185600742425887</v>
      </c>
      <c r="P47" s="19">
        <f>$N47*(Table!$AE$10/Table!$AE$9)/(Table!$AC$12-Table!$AC$13)</f>
        <v>13.566761015305365</v>
      </c>
      <c r="Q47" s="19">
        <f>'Raw Data'!C47</f>
        <v>0</v>
      </c>
      <c r="R47" s="19">
        <f>'Raw Data'!C47/'Raw Data'!I$30*100</f>
        <v>0</v>
      </c>
      <c r="S47" s="24">
        <f t="shared" si="7"/>
        <v>0</v>
      </c>
      <c r="T47" s="24">
        <f t="shared" si="8"/>
        <v>1</v>
      </c>
      <c r="U47" s="63">
        <f t="shared" si="9"/>
        <v>0</v>
      </c>
      <c r="V47" s="63">
        <f t="shared" si="10"/>
        <v>0</v>
      </c>
      <c r="W47" s="63">
        <f t="shared" si="11"/>
        <v>0</v>
      </c>
      <c r="X47" s="68">
        <f t="shared" si="12"/>
        <v>0</v>
      </c>
      <c r="AS47" s="110"/>
      <c r="AT47" s="110"/>
    </row>
    <row r="48" spans="1:46" ht="12.4" customHeight="1" x14ac:dyDescent="0.2">
      <c r="A48" s="19">
        <f>'Raw Data'!A48</f>
        <v>22.186550140380859</v>
      </c>
      <c r="B48" s="11">
        <f>'Raw Data'!E48</f>
        <v>0</v>
      </c>
      <c r="C48" s="11">
        <f t="shared" si="1"/>
        <v>1</v>
      </c>
      <c r="D48" s="26">
        <f t="shared" si="2"/>
        <v>0</v>
      </c>
      <c r="E48" s="85">
        <f>(2*Table!$AC$16*0.147)/A48</f>
        <v>4.9232655123578386</v>
      </c>
      <c r="F48" s="85">
        <f t="shared" si="3"/>
        <v>9.8465310247156772</v>
      </c>
      <c r="G48" s="19">
        <f>IF((('Raw Data'!C48)/('Raw Data'!C$136)*100)&lt;0,0,('Raw Data'!C48)/('Raw Data'!C$136)*100)</f>
        <v>0</v>
      </c>
      <c r="H48" s="19">
        <f t="shared" si="4"/>
        <v>0</v>
      </c>
      <c r="I48" s="95">
        <f t="shared" si="5"/>
        <v>3.956928542625382E-2</v>
      </c>
      <c r="J48" s="85">
        <f>'Raw Data'!F48/I48</f>
        <v>0</v>
      </c>
      <c r="K48" s="42">
        <f t="shared" si="6"/>
        <v>3.6725923911401941E-2</v>
      </c>
      <c r="L48" s="19">
        <f>A48*Table!$AC$9/$AC$16</f>
        <v>4.1801523700768017</v>
      </c>
      <c r="M48" s="19">
        <f>A48*Table!$AD$9/$AC$16</f>
        <v>1.4331950983120463</v>
      </c>
      <c r="N48" s="19">
        <f>ABS(A48*Table!$AE$9/$AC$16)</f>
        <v>1.8100590720881202</v>
      </c>
      <c r="O48" s="19">
        <f>($L48*(Table!$AC$10/Table!$AC$9)/(Table!$AC$12-Table!$AC$14))</f>
        <v>8.966435800250542</v>
      </c>
      <c r="P48" s="19">
        <f>$N48*(Table!$AE$10/Table!$AE$9)/(Table!$AC$12-Table!$AC$13)</f>
        <v>14.860911921905746</v>
      </c>
      <c r="Q48" s="19">
        <f>'Raw Data'!C48</f>
        <v>0</v>
      </c>
      <c r="R48" s="19">
        <f>'Raw Data'!C48/'Raw Data'!I$30*100</f>
        <v>0</v>
      </c>
      <c r="S48" s="24">
        <f t="shared" si="7"/>
        <v>0</v>
      </c>
      <c r="T48" s="24">
        <f t="shared" si="8"/>
        <v>1</v>
      </c>
      <c r="U48" s="63">
        <f t="shared" si="9"/>
        <v>0</v>
      </c>
      <c r="V48" s="63">
        <f t="shared" si="10"/>
        <v>0</v>
      </c>
      <c r="W48" s="63">
        <f t="shared" si="11"/>
        <v>0</v>
      </c>
      <c r="X48" s="68">
        <f t="shared" si="12"/>
        <v>0</v>
      </c>
      <c r="AS48" s="110"/>
      <c r="AT48" s="110"/>
    </row>
    <row r="49" spans="1:46" ht="12.4" customHeight="1" x14ac:dyDescent="0.2">
      <c r="A49" s="19">
        <f>'Raw Data'!A49</f>
        <v>24.263900756835938</v>
      </c>
      <c r="B49" s="11">
        <f>'Raw Data'!E49</f>
        <v>0</v>
      </c>
      <c r="C49" s="11">
        <f t="shared" si="1"/>
        <v>1</v>
      </c>
      <c r="D49" s="26">
        <f t="shared" si="2"/>
        <v>0</v>
      </c>
      <c r="E49" s="85">
        <f>(2*Table!$AC$16*0.147)/A49</f>
        <v>4.5017607943175131</v>
      </c>
      <c r="F49" s="85">
        <f t="shared" si="3"/>
        <v>9.0035215886350262</v>
      </c>
      <c r="G49" s="19">
        <f>IF((('Raw Data'!C49)/('Raw Data'!C$136)*100)&lt;0,0,('Raw Data'!C49)/('Raw Data'!C$136)*100)</f>
        <v>0</v>
      </c>
      <c r="H49" s="19">
        <f t="shared" si="4"/>
        <v>0</v>
      </c>
      <c r="I49" s="95">
        <f t="shared" si="5"/>
        <v>3.8870843368654651E-2</v>
      </c>
      <c r="J49" s="85">
        <f>'Raw Data'!F49/I49</f>
        <v>0</v>
      </c>
      <c r="K49" s="42">
        <f t="shared" si="6"/>
        <v>4.0164611773845955E-2</v>
      </c>
      <c r="L49" s="19">
        <f>A49*Table!$AC$9/$AC$16</f>
        <v>4.5715445445208331</v>
      </c>
      <c r="M49" s="19">
        <f>A49*Table!$AD$9/$AC$16</f>
        <v>1.5673867009785714</v>
      </c>
      <c r="N49" s="19">
        <f>ABS(A49*Table!$AE$9/$AC$16)</f>
        <v>1.9795368550436012</v>
      </c>
      <c r="O49" s="19">
        <f>($L49*(Table!$AC$10/Table!$AC$9)/(Table!$AC$12-Table!$AC$14))</f>
        <v>9.8059728539700419</v>
      </c>
      <c r="P49" s="19">
        <f>$N49*(Table!$AE$10/Table!$AE$9)/(Table!$AC$12-Table!$AC$13)</f>
        <v>16.252355131720861</v>
      </c>
      <c r="Q49" s="19">
        <f>'Raw Data'!C49</f>
        <v>0</v>
      </c>
      <c r="R49" s="19">
        <f>'Raw Data'!C49/'Raw Data'!I$30*100</f>
        <v>0</v>
      </c>
      <c r="S49" s="24">
        <f t="shared" si="7"/>
        <v>0</v>
      </c>
      <c r="T49" s="24">
        <f t="shared" si="8"/>
        <v>1</v>
      </c>
      <c r="U49" s="63">
        <f t="shared" si="9"/>
        <v>0</v>
      </c>
      <c r="V49" s="63">
        <f t="shared" si="10"/>
        <v>0</v>
      </c>
      <c r="W49" s="63">
        <f t="shared" si="11"/>
        <v>0</v>
      </c>
      <c r="X49" s="68">
        <f t="shared" si="12"/>
        <v>0</v>
      </c>
      <c r="AS49" s="110"/>
      <c r="AT49" s="110"/>
    </row>
    <row r="50" spans="1:46" ht="12.4" customHeight="1" x14ac:dyDescent="0.2">
      <c r="A50" s="19">
        <f>'Raw Data'!A50</f>
        <v>26.587152481079102</v>
      </c>
      <c r="B50" s="11">
        <f>'Raw Data'!E50</f>
        <v>0</v>
      </c>
      <c r="C50" s="11">
        <f t="shared" si="1"/>
        <v>1</v>
      </c>
      <c r="D50" s="26">
        <f t="shared" si="2"/>
        <v>0</v>
      </c>
      <c r="E50" s="85">
        <f>(2*Table!$AC$16*0.147)/A50</f>
        <v>4.1083857032854265</v>
      </c>
      <c r="F50" s="85">
        <f t="shared" si="3"/>
        <v>8.216771406570853</v>
      </c>
      <c r="G50" s="19">
        <f>IF((('Raw Data'!C50)/('Raw Data'!C$136)*100)&lt;0,0,('Raw Data'!C50)/('Raw Data'!C$136)*100)</f>
        <v>0</v>
      </c>
      <c r="H50" s="19">
        <f t="shared" si="4"/>
        <v>0</v>
      </c>
      <c r="I50" s="95">
        <f t="shared" si="5"/>
        <v>3.9711205339668987E-2</v>
      </c>
      <c r="J50" s="85">
        <f>'Raw Data'!F50/I50</f>
        <v>0</v>
      </c>
      <c r="K50" s="42">
        <f t="shared" si="6"/>
        <v>4.4010345586075451E-2</v>
      </c>
      <c r="L50" s="19">
        <f>A50*Table!$AC$9/$AC$16</f>
        <v>5.009266774427342</v>
      </c>
      <c r="M50" s="19">
        <f>A50*Table!$AD$9/$AC$16</f>
        <v>1.7174628940893744</v>
      </c>
      <c r="N50" s="19">
        <f>ABS(A50*Table!$AE$9/$AC$16)</f>
        <v>2.169076140493706</v>
      </c>
      <c r="O50" s="19">
        <f>($L50*(Table!$AC$10/Table!$AC$9)/(Table!$AC$12-Table!$AC$14))</f>
        <v>10.744887976034626</v>
      </c>
      <c r="P50" s="19">
        <f>$N50*(Table!$AE$10/Table!$AE$9)/(Table!$AC$12-Table!$AC$13)</f>
        <v>17.808506900605135</v>
      </c>
      <c r="Q50" s="19">
        <f>'Raw Data'!C50</f>
        <v>0</v>
      </c>
      <c r="R50" s="19">
        <f>'Raw Data'!C50/'Raw Data'!I$30*100</f>
        <v>0</v>
      </c>
      <c r="S50" s="24">
        <f t="shared" si="7"/>
        <v>0</v>
      </c>
      <c r="T50" s="24">
        <f t="shared" si="8"/>
        <v>1</v>
      </c>
      <c r="U50" s="63">
        <f t="shared" si="9"/>
        <v>0</v>
      </c>
      <c r="V50" s="63">
        <f t="shared" si="10"/>
        <v>0</v>
      </c>
      <c r="W50" s="63">
        <f t="shared" si="11"/>
        <v>0</v>
      </c>
      <c r="X50" s="68">
        <f t="shared" si="12"/>
        <v>0</v>
      </c>
      <c r="AS50" s="110"/>
      <c r="AT50" s="110"/>
    </row>
    <row r="51" spans="1:46" ht="12.4" customHeight="1" x14ac:dyDescent="0.2">
      <c r="A51" s="19">
        <f>'Raw Data'!A51</f>
        <v>28.972755432128906</v>
      </c>
      <c r="B51" s="11">
        <f>'Raw Data'!E51</f>
        <v>0</v>
      </c>
      <c r="C51" s="11">
        <f t="shared" si="1"/>
        <v>1</v>
      </c>
      <c r="D51" s="26">
        <f t="shared" si="2"/>
        <v>0</v>
      </c>
      <c r="E51" s="85">
        <f>(2*Table!$AC$16*0.147)/A51</f>
        <v>3.7701031715887732</v>
      </c>
      <c r="F51" s="85">
        <f t="shared" si="3"/>
        <v>7.5402063431775463</v>
      </c>
      <c r="G51" s="19">
        <f>IF((('Raw Data'!C51)/('Raw Data'!C$136)*100)&lt;0,0,('Raw Data'!C51)/('Raw Data'!C$136)*100)</f>
        <v>0</v>
      </c>
      <c r="H51" s="19">
        <f t="shared" si="4"/>
        <v>0</v>
      </c>
      <c r="I51" s="95">
        <f t="shared" si="5"/>
        <v>3.7317974104937091E-2</v>
      </c>
      <c r="J51" s="85">
        <f>'Raw Data'!F51/I51</f>
        <v>0</v>
      </c>
      <c r="K51" s="42">
        <f t="shared" si="6"/>
        <v>4.7959290866378818E-2</v>
      </c>
      <c r="L51" s="19">
        <f>A51*Table!$AC$9/$AC$16</f>
        <v>5.4587365552989109</v>
      </c>
      <c r="M51" s="19">
        <f>A51*Table!$AD$9/$AC$16</f>
        <v>1.8715668189596266</v>
      </c>
      <c r="N51" s="19">
        <f>ABS(A51*Table!$AE$9/$AC$16)</f>
        <v>2.3637022647278076</v>
      </c>
      <c r="O51" s="19">
        <f>($L51*(Table!$AC$10/Table!$AC$9)/(Table!$AC$12-Table!$AC$14))</f>
        <v>11.709001620117785</v>
      </c>
      <c r="P51" s="19">
        <f>$N51*(Table!$AE$10/Table!$AE$9)/(Table!$AC$12-Table!$AC$13)</f>
        <v>19.406422534711059</v>
      </c>
      <c r="Q51" s="19">
        <f>'Raw Data'!C51</f>
        <v>0</v>
      </c>
      <c r="R51" s="19">
        <f>'Raw Data'!C51/'Raw Data'!I$30*100</f>
        <v>0</v>
      </c>
      <c r="S51" s="24">
        <f t="shared" si="7"/>
        <v>0</v>
      </c>
      <c r="T51" s="24">
        <f t="shared" si="8"/>
        <v>1</v>
      </c>
      <c r="U51" s="63">
        <f t="shared" si="9"/>
        <v>0</v>
      </c>
      <c r="V51" s="63">
        <f t="shared" si="10"/>
        <v>0</v>
      </c>
      <c r="W51" s="63">
        <f t="shared" si="11"/>
        <v>0</v>
      </c>
      <c r="X51" s="68">
        <f t="shared" si="12"/>
        <v>0</v>
      </c>
      <c r="AS51" s="110"/>
      <c r="AT51" s="110"/>
    </row>
    <row r="52" spans="1:46" ht="12.4" customHeight="1" x14ac:dyDescent="0.2">
      <c r="A52" s="19">
        <f>'Raw Data'!A52</f>
        <v>30.827192306518555</v>
      </c>
      <c r="B52" s="11">
        <f>'Raw Data'!E52</f>
        <v>0</v>
      </c>
      <c r="C52" s="11">
        <f t="shared" si="1"/>
        <v>1</v>
      </c>
      <c r="D52" s="26">
        <f t="shared" si="2"/>
        <v>0</v>
      </c>
      <c r="E52" s="85">
        <f>(2*Table!$AC$16*0.147)/A52</f>
        <v>3.5433092984351284</v>
      </c>
      <c r="F52" s="85">
        <f t="shared" si="3"/>
        <v>7.0866185968702569</v>
      </c>
      <c r="G52" s="19">
        <f>IF((('Raw Data'!C52)/('Raw Data'!C$136)*100)&lt;0,0,('Raw Data'!C52)/('Raw Data'!C$136)*100)</f>
        <v>0</v>
      </c>
      <c r="H52" s="19">
        <f t="shared" si="4"/>
        <v>0</v>
      </c>
      <c r="I52" s="95">
        <f t="shared" si="5"/>
        <v>2.6944171232933023E-2</v>
      </c>
      <c r="J52" s="85">
        <f>'Raw Data'!F52/I52</f>
        <v>0</v>
      </c>
      <c r="K52" s="42">
        <f t="shared" si="6"/>
        <v>5.1028984312020707E-2</v>
      </c>
      <c r="L52" s="19">
        <f>A52*Table!$AC$9/$AC$16</f>
        <v>5.8081297077534204</v>
      </c>
      <c r="M52" s="19">
        <f>A52*Table!$AD$9/$AC$16</f>
        <v>1.9913587569440296</v>
      </c>
      <c r="N52" s="19">
        <f>ABS(A52*Table!$AE$9/$AC$16)</f>
        <v>2.5149939376947748</v>
      </c>
      <c r="O52" s="19">
        <f>($L52*(Table!$AC$10/Table!$AC$9)/(Table!$AC$12-Table!$AC$14))</f>
        <v>12.45845068158177</v>
      </c>
      <c r="P52" s="19">
        <f>$N52*(Table!$AE$10/Table!$AE$9)/(Table!$AC$12-Table!$AC$13)</f>
        <v>20.648554496673022</v>
      </c>
      <c r="Q52" s="19">
        <f>'Raw Data'!C52</f>
        <v>0</v>
      </c>
      <c r="R52" s="19">
        <f>'Raw Data'!C52/'Raw Data'!I$30*100</f>
        <v>0</v>
      </c>
      <c r="S52" s="24">
        <f t="shared" si="7"/>
        <v>0</v>
      </c>
      <c r="T52" s="24">
        <f t="shared" si="8"/>
        <v>1</v>
      </c>
      <c r="U52" s="63">
        <f t="shared" si="9"/>
        <v>0</v>
      </c>
      <c r="V52" s="63">
        <f t="shared" si="10"/>
        <v>0</v>
      </c>
      <c r="W52" s="63">
        <f t="shared" si="11"/>
        <v>0</v>
      </c>
      <c r="X52" s="68">
        <f t="shared" si="12"/>
        <v>0</v>
      </c>
      <c r="AS52" s="110"/>
      <c r="AT52" s="110"/>
    </row>
    <row r="53" spans="1:46" ht="12.4" customHeight="1" x14ac:dyDescent="0.2">
      <c r="A53" s="19">
        <f>'Raw Data'!A53</f>
        <v>33.487419128417969</v>
      </c>
      <c r="B53" s="11">
        <f>'Raw Data'!E53</f>
        <v>0</v>
      </c>
      <c r="C53" s="11">
        <f t="shared" si="1"/>
        <v>1</v>
      </c>
      <c r="D53" s="26">
        <f t="shared" si="2"/>
        <v>0</v>
      </c>
      <c r="E53" s="85">
        <f>(2*Table!$AC$16*0.147)/A53</f>
        <v>3.2618302630446805</v>
      </c>
      <c r="F53" s="85">
        <f t="shared" si="3"/>
        <v>6.523660526089361</v>
      </c>
      <c r="G53" s="19">
        <f>IF((('Raw Data'!C53)/('Raw Data'!C$136)*100)&lt;0,0,('Raw Data'!C53)/('Raw Data'!C$136)*100)</f>
        <v>0</v>
      </c>
      <c r="H53" s="19">
        <f t="shared" si="4"/>
        <v>0</v>
      </c>
      <c r="I53" s="95">
        <f t="shared" si="5"/>
        <v>3.5947706152144265E-2</v>
      </c>
      <c r="J53" s="85">
        <f>'Raw Data'!F53/I53</f>
        <v>0</v>
      </c>
      <c r="K53" s="42">
        <f t="shared" si="6"/>
        <v>5.5432521014661555E-2</v>
      </c>
      <c r="L53" s="19">
        <f>A53*Table!$AC$9/$AC$16</f>
        <v>6.3093411797553411</v>
      </c>
      <c r="M53" s="19">
        <f>A53*Table!$AD$9/$AC$16</f>
        <v>2.1632026902018313</v>
      </c>
      <c r="N53" s="19">
        <f>ABS(A53*Table!$AE$9/$AC$16)</f>
        <v>2.7320248714057032</v>
      </c>
      <c r="O53" s="19">
        <f>($L53*(Table!$AC$10/Table!$AC$9)/(Table!$AC$12-Table!$AC$14))</f>
        <v>13.533550364125572</v>
      </c>
      <c r="P53" s="19">
        <f>$N53*(Table!$AE$10/Table!$AE$9)/(Table!$AC$12-Table!$AC$13)</f>
        <v>22.430417663429413</v>
      </c>
      <c r="Q53" s="19">
        <f>'Raw Data'!C53</f>
        <v>0</v>
      </c>
      <c r="R53" s="19">
        <f>'Raw Data'!C53/'Raw Data'!I$30*100</f>
        <v>0</v>
      </c>
      <c r="S53" s="24">
        <f t="shared" si="7"/>
        <v>0</v>
      </c>
      <c r="T53" s="24">
        <f t="shared" si="8"/>
        <v>1</v>
      </c>
      <c r="U53" s="63">
        <f t="shared" si="9"/>
        <v>0</v>
      </c>
      <c r="V53" s="63">
        <f t="shared" si="10"/>
        <v>0</v>
      </c>
      <c r="W53" s="63">
        <f t="shared" si="11"/>
        <v>0</v>
      </c>
      <c r="X53" s="68">
        <f t="shared" si="12"/>
        <v>0</v>
      </c>
      <c r="Z53" s="11"/>
      <c r="AS53" s="110"/>
      <c r="AT53" s="110"/>
    </row>
    <row r="54" spans="1:46" ht="12.4" customHeight="1" x14ac:dyDescent="0.2">
      <c r="A54" s="19">
        <f>'Raw Data'!A54</f>
        <v>36.757755279541016</v>
      </c>
      <c r="B54" s="11">
        <f>'Raw Data'!E54</f>
        <v>5.4491216920629377E-4</v>
      </c>
      <c r="C54" s="11">
        <f t="shared" si="1"/>
        <v>0.99945508783079373</v>
      </c>
      <c r="D54" s="26">
        <f t="shared" si="2"/>
        <v>5.4491216920629377E-4</v>
      </c>
      <c r="E54" s="85">
        <f>(2*Table!$AC$16*0.147)/A54</f>
        <v>2.9716253431049822</v>
      </c>
      <c r="F54" s="85">
        <f t="shared" si="3"/>
        <v>5.9432506862099643</v>
      </c>
      <c r="G54" s="19">
        <f>IF((('Raw Data'!C54)/('Raw Data'!C$136)*100)&lt;0,0,('Raw Data'!C54)/('Raw Data'!C$136)*100)</f>
        <v>5.6559544192946197E-2</v>
      </c>
      <c r="H54" s="19">
        <f t="shared" si="4"/>
        <v>5.6559544192946197E-2</v>
      </c>
      <c r="I54" s="95">
        <f t="shared" si="5"/>
        <v>4.0467304250416503E-2</v>
      </c>
      <c r="J54" s="85">
        <f>'Raw Data'!F54/I54</f>
        <v>1.3465492186835879E-2</v>
      </c>
      <c r="K54" s="42">
        <f t="shared" si="6"/>
        <v>6.0845986194732596E-2</v>
      </c>
      <c r="L54" s="19">
        <f>A54*Table!$AC$9/$AC$16</f>
        <v>6.9255029230893665</v>
      </c>
      <c r="M54" s="19">
        <f>A54*Table!$AD$9/$AC$16</f>
        <v>2.3744581450592115</v>
      </c>
      <c r="N54" s="19">
        <f>ABS(A54*Table!$AE$9/$AC$16)</f>
        <v>2.9988307326893895</v>
      </c>
      <c r="O54" s="19">
        <f>($L54*(Table!$AC$10/Table!$AC$9)/(Table!$AC$12-Table!$AC$14))</f>
        <v>14.855218625245319</v>
      </c>
      <c r="P54" s="19">
        <f>$N54*(Table!$AE$10/Table!$AE$9)/(Table!$AC$12-Table!$AC$13)</f>
        <v>24.620941976103357</v>
      </c>
      <c r="Q54" s="19">
        <f>'Raw Data'!C54</f>
        <v>5.6925097969360607E-4</v>
      </c>
      <c r="R54" s="19">
        <f>'Raw Data'!C54/'Raw Data'!I$30*100</f>
        <v>9.5970032533018012E-3</v>
      </c>
      <c r="S54" s="24">
        <f t="shared" si="7"/>
        <v>1.6374363308213017E-2</v>
      </c>
      <c r="T54" s="24">
        <f t="shared" si="8"/>
        <v>0.9907517138705958</v>
      </c>
      <c r="U54" s="63">
        <f t="shared" si="9"/>
        <v>2.6108784881767231E-4</v>
      </c>
      <c r="V54" s="63">
        <f t="shared" si="10"/>
        <v>3.4814417865347785E-4</v>
      </c>
      <c r="W54" s="63">
        <f t="shared" si="11"/>
        <v>1.8074343934466115E-2</v>
      </c>
      <c r="X54" s="68">
        <f t="shared" si="12"/>
        <v>1.8074343934466115E-2</v>
      </c>
      <c r="Z54" s="11"/>
      <c r="AS54" s="110"/>
      <c r="AT54" s="110"/>
    </row>
    <row r="55" spans="1:46" ht="12.4" customHeight="1" x14ac:dyDescent="0.2">
      <c r="A55" s="19">
        <f>'Raw Data'!A55</f>
        <v>40.558296203613281</v>
      </c>
      <c r="B55" s="11">
        <f>'Raw Data'!E55</f>
        <v>1.6750290900923914E-3</v>
      </c>
      <c r="C55" s="11">
        <f t="shared" si="1"/>
        <v>0.99832497090990757</v>
      </c>
      <c r="D55" s="26">
        <f t="shared" si="2"/>
        <v>1.1301169208860976E-3</v>
      </c>
      <c r="E55" s="85">
        <f>(2*Table!$AC$16*0.147)/A55</f>
        <v>2.6931673016038546</v>
      </c>
      <c r="F55" s="85">
        <f t="shared" si="3"/>
        <v>5.3863346032077093</v>
      </c>
      <c r="G55" s="19">
        <f>IF((('Raw Data'!C55)/('Raw Data'!C$136)*100)&lt;0,0,('Raw Data'!C55)/('Raw Data'!C$136)*100)</f>
        <v>0.17386082968847161</v>
      </c>
      <c r="H55" s="19">
        <f t="shared" si="4"/>
        <v>0.1173012854955254</v>
      </c>
      <c r="I55" s="95">
        <f t="shared" si="5"/>
        <v>4.2730720560742896E-2</v>
      </c>
      <c r="J55" s="85">
        <f>'Raw Data'!F55/I55</f>
        <v>2.644741081020633E-2</v>
      </c>
      <c r="K55" s="42">
        <f t="shared" si="6"/>
        <v>6.7137111940578323E-2</v>
      </c>
      <c r="L55" s="19">
        <f>A55*Table!$AC$9/$AC$16</f>
        <v>7.6415601762816756</v>
      </c>
      <c r="M55" s="19">
        <f>A55*Table!$AD$9/$AC$16</f>
        <v>2.6199634890108605</v>
      </c>
      <c r="N55" s="19">
        <f>ABS(A55*Table!$AE$9/$AC$16)</f>
        <v>3.3088926186037124</v>
      </c>
      <c r="O55" s="19">
        <f>($L55*(Table!$AC$10/Table!$AC$9)/(Table!$AC$12-Table!$AC$14))</f>
        <v>16.391162969287166</v>
      </c>
      <c r="P55" s="19">
        <f>$N55*(Table!$AE$10/Table!$AE$9)/(Table!$AC$12-Table!$AC$13)</f>
        <v>27.166606064069882</v>
      </c>
      <c r="Q55" s="19">
        <f>'Raw Data'!C55</f>
        <v>1.7498452125582851E-3</v>
      </c>
      <c r="R55" s="19">
        <f>'Raw Data'!C55/'Raw Data'!I$30*100</f>
        <v>2.9500643471417932E-2</v>
      </c>
      <c r="S55" s="24">
        <f t="shared" si="7"/>
        <v>3.3959500427934754E-2</v>
      </c>
      <c r="T55" s="24">
        <f t="shared" si="8"/>
        <v>0.97499750179946287</v>
      </c>
      <c r="U55" s="63">
        <f t="shared" si="9"/>
        <v>7.2736397316388657E-4</v>
      </c>
      <c r="V55" s="63">
        <f t="shared" si="10"/>
        <v>1.9687708314436157E-3</v>
      </c>
      <c r="W55" s="63">
        <f t="shared" si="11"/>
        <v>3.078916930184988E-2</v>
      </c>
      <c r="X55" s="68">
        <f t="shared" si="12"/>
        <v>4.8863513236315992E-2</v>
      </c>
      <c r="Z55" s="11"/>
      <c r="AS55" s="110"/>
      <c r="AT55" s="110"/>
    </row>
    <row r="56" spans="1:46" ht="12.4" customHeight="1" x14ac:dyDescent="0.2">
      <c r="A56" s="19">
        <f>'Raw Data'!A56</f>
        <v>44.396846771240234</v>
      </c>
      <c r="B56" s="11">
        <f>'Raw Data'!E56</f>
        <v>3.0812902120832342E-3</v>
      </c>
      <c r="C56" s="11">
        <f t="shared" si="1"/>
        <v>0.99691870978791675</v>
      </c>
      <c r="D56" s="26">
        <f t="shared" si="2"/>
        <v>1.4062611219908428E-3</v>
      </c>
      <c r="E56" s="85">
        <f>(2*Table!$AC$16*0.147)/A56</f>
        <v>2.4603161054918243</v>
      </c>
      <c r="F56" s="85">
        <f t="shared" si="3"/>
        <v>4.9206322109836487</v>
      </c>
      <c r="G56" s="19">
        <f>IF((('Raw Data'!C56)/('Raw Data'!C$136)*100)&lt;0,0,('Raw Data'!C56)/('Raw Data'!C$136)*100)</f>
        <v>0.31982469794253465</v>
      </c>
      <c r="H56" s="19">
        <f t="shared" si="4"/>
        <v>0.14596386825406304</v>
      </c>
      <c r="I56" s="95">
        <f t="shared" si="5"/>
        <v>3.9272423390243394E-2</v>
      </c>
      <c r="J56" s="85">
        <f>'Raw Data'!F56/I56</f>
        <v>3.5807851937657759E-2</v>
      </c>
      <c r="K56" s="42">
        <f t="shared" si="6"/>
        <v>7.3491155953043091E-2</v>
      </c>
      <c r="L56" s="19">
        <f>A56*Table!$AC$9/$AC$16</f>
        <v>8.3647787997900362</v>
      </c>
      <c r="M56" s="19">
        <f>A56*Table!$AD$9/$AC$16</f>
        <v>2.8679241599280125</v>
      </c>
      <c r="N56" s="19">
        <f>ABS(A56*Table!$AE$9/$AC$16)</f>
        <v>3.6220554688278392</v>
      </c>
      <c r="O56" s="19">
        <f>($L56*(Table!$AC$10/Table!$AC$9)/(Table!$AC$12-Table!$AC$14))</f>
        <v>17.942468468018099</v>
      </c>
      <c r="P56" s="19">
        <f>$N56*(Table!$AE$10/Table!$AE$9)/(Table!$AC$12-Table!$AC$13)</f>
        <v>29.737729629128392</v>
      </c>
      <c r="Q56" s="19">
        <f>'Raw Data'!C56</f>
        <v>3.2189177835825825E-3</v>
      </c>
      <c r="R56" s="19">
        <f>'Raw Data'!C56/'Raw Data'!I$30*100</f>
        <v>5.426774049256862E-2</v>
      </c>
      <c r="S56" s="24">
        <f t="shared" si="7"/>
        <v>4.2257508308602046E-2</v>
      </c>
      <c r="T56" s="24">
        <f t="shared" si="8"/>
        <v>0.95863708237553125</v>
      </c>
      <c r="U56" s="63">
        <f t="shared" si="9"/>
        <v>1.2223332159643967E-3</v>
      </c>
      <c r="V56" s="63">
        <f t="shared" si="10"/>
        <v>4.7359873334572571E-3</v>
      </c>
      <c r="W56" s="63">
        <f t="shared" si="11"/>
        <v>3.1973907753577467E-2</v>
      </c>
      <c r="X56" s="68">
        <f t="shared" si="12"/>
        <v>8.0837420989893466E-2</v>
      </c>
      <c r="Z56" s="11"/>
      <c r="AS56" s="110"/>
      <c r="AT56" s="110"/>
    </row>
    <row r="57" spans="1:46" ht="12.4" customHeight="1" x14ac:dyDescent="0.2">
      <c r="A57" s="19">
        <f>'Raw Data'!A57</f>
        <v>48.698753356933594</v>
      </c>
      <c r="B57" s="11">
        <f>'Raw Data'!E57</f>
        <v>3.8440830110907367E-3</v>
      </c>
      <c r="C57" s="11">
        <f t="shared" si="1"/>
        <v>0.99615591698890926</v>
      </c>
      <c r="D57" s="26">
        <f t="shared" si="2"/>
        <v>7.6279279900750251E-4</v>
      </c>
      <c r="E57" s="85">
        <f>(2*Table!$AC$16*0.147)/A57</f>
        <v>2.242978918654047</v>
      </c>
      <c r="F57" s="85">
        <f t="shared" si="3"/>
        <v>4.4859578373080939</v>
      </c>
      <c r="G57" s="19">
        <f>IF((('Raw Data'!C57)/('Raw Data'!C$136)*100)&lt;0,0,('Raw Data'!C57)/('Raw Data'!C$136)*100)</f>
        <v>0.39899931628216057</v>
      </c>
      <c r="H57" s="19">
        <f t="shared" si="4"/>
        <v>7.9174618339625913E-2</v>
      </c>
      <c r="I57" s="95">
        <f t="shared" si="5"/>
        <v>4.0165717814976576E-2</v>
      </c>
      <c r="J57" s="85">
        <f>'Raw Data'!F57/I57</f>
        <v>1.8991140716600869E-2</v>
      </c>
      <c r="K57" s="42">
        <f t="shared" si="6"/>
        <v>8.0612204198059742E-2</v>
      </c>
      <c r="L57" s="19">
        <f>A57*Table!$AC$9/$AC$16</f>
        <v>9.1752980060773464</v>
      </c>
      <c r="M57" s="19">
        <f>A57*Table!$AD$9/$AC$16</f>
        <v>3.1458164592265185</v>
      </c>
      <c r="N57" s="19">
        <f>ABS(A57*Table!$AE$9/$AC$16)</f>
        <v>3.9730205802778444</v>
      </c>
      <c r="O57" s="19">
        <f>($L57*(Table!$AC$10/Table!$AC$9)/(Table!$AC$12-Table!$AC$14))</f>
        <v>19.681033904069814</v>
      </c>
      <c r="P57" s="19">
        <f>$N57*(Table!$AE$10/Table!$AE$9)/(Table!$AC$12-Table!$AC$13)</f>
        <v>32.619216586846008</v>
      </c>
      <c r="Q57" s="19">
        <f>'Raw Data'!C57</f>
        <v>4.0157811547396702E-3</v>
      </c>
      <c r="R57" s="19">
        <f>'Raw Data'!C57/'Raw Data'!I$30*100</f>
        <v>6.7702061448059653E-2</v>
      </c>
      <c r="S57" s="24">
        <f t="shared" si="7"/>
        <v>2.2921577321406775E-2</v>
      </c>
      <c r="T57" s="24">
        <f t="shared" si="8"/>
        <v>0.95126137612515471</v>
      </c>
      <c r="U57" s="63">
        <f t="shared" si="9"/>
        <v>1.3902216541734208E-3</v>
      </c>
      <c r="V57" s="63">
        <f t="shared" si="10"/>
        <v>5.887460714953126E-3</v>
      </c>
      <c r="W57" s="63">
        <f t="shared" si="11"/>
        <v>1.4414676369608134E-2</v>
      </c>
      <c r="X57" s="68">
        <f t="shared" si="12"/>
        <v>9.5252097359501603E-2</v>
      </c>
      <c r="Z57" s="11"/>
      <c r="AS57" s="110"/>
      <c r="AT57" s="110"/>
    </row>
    <row r="58" spans="1:46" ht="12.4" customHeight="1" x14ac:dyDescent="0.2">
      <c r="A58" s="19">
        <f>'Raw Data'!A58</f>
        <v>53.350139617919922</v>
      </c>
      <c r="B58" s="11">
        <f>'Raw Data'!E58</f>
        <v>9.6493387689121392E-3</v>
      </c>
      <c r="C58" s="11">
        <f t="shared" si="1"/>
        <v>0.99035066123108784</v>
      </c>
      <c r="D58" s="26">
        <f t="shared" si="2"/>
        <v>5.8052557578214025E-3</v>
      </c>
      <c r="E58" s="85">
        <f>(2*Table!$AC$16*0.147)/A58</f>
        <v>2.047422517103318</v>
      </c>
      <c r="F58" s="85">
        <f t="shared" si="3"/>
        <v>4.094845034206636</v>
      </c>
      <c r="G58" s="19">
        <f>IF((('Raw Data'!C58)/('Raw Data'!C$136)*100)&lt;0,0,('Raw Data'!C58)/('Raw Data'!C$136)*100)</f>
        <v>1.0015599455742372</v>
      </c>
      <c r="H58" s="19">
        <f t="shared" si="4"/>
        <v>0.60256062929207665</v>
      </c>
      <c r="I58" s="95">
        <f t="shared" si="5"/>
        <v>3.9617716495878474E-2</v>
      </c>
      <c r="J58" s="85">
        <f>'Raw Data'!F58/I58</f>
        <v>0.14653181130278767</v>
      </c>
      <c r="K58" s="42">
        <f t="shared" si="6"/>
        <v>8.831175445813419E-2</v>
      </c>
      <c r="L58" s="19">
        <f>A58*Table!$AC$9/$AC$16</f>
        <v>10.051662433173036</v>
      </c>
      <c r="M58" s="19">
        <f>A58*Table!$AD$9/$AC$16</f>
        <v>3.4462842628021839</v>
      </c>
      <c r="N58" s="19">
        <f>ABS(A58*Table!$AE$9/$AC$16)</f>
        <v>4.3524975086967759</v>
      </c>
      <c r="O58" s="19">
        <f>($L58*(Table!$AC$10/Table!$AC$9)/(Table!$AC$12-Table!$AC$14))</f>
        <v>21.560837479993644</v>
      </c>
      <c r="P58" s="19">
        <f>$N58*(Table!$AE$10/Table!$AE$9)/(Table!$AC$12-Table!$AC$13)</f>
        <v>35.73479071179618</v>
      </c>
      <c r="Q58" s="19">
        <f>'Raw Data'!C58</f>
        <v>1.008033194707241E-2</v>
      </c>
      <c r="R58" s="19">
        <f>'Raw Data'!C58/'Raw Data'!I$30*100</f>
        <v>0.16994433376730575</v>
      </c>
      <c r="S58" s="24">
        <f t="shared" si="7"/>
        <v>0.17444530008225259</v>
      </c>
      <c r="T58" s="24">
        <f t="shared" si="8"/>
        <v>0.90448969800113632</v>
      </c>
      <c r="U58" s="63">
        <f t="shared" si="9"/>
        <v>3.1854524652494571E-3</v>
      </c>
      <c r="V58" s="63">
        <f t="shared" si="10"/>
        <v>2.3924081563561884E-2</v>
      </c>
      <c r="W58" s="63">
        <f t="shared" si="11"/>
        <v>9.1408006302689554E-2</v>
      </c>
      <c r="X58" s="68">
        <f t="shared" si="12"/>
        <v>0.18666010366219116</v>
      </c>
      <c r="Z58" s="11"/>
      <c r="AS58" s="110"/>
      <c r="AT58" s="110"/>
    </row>
    <row r="59" spans="1:46" ht="12.4" customHeight="1" x14ac:dyDescent="0.2">
      <c r="A59" s="19">
        <f>'Raw Data'!A59</f>
        <v>58.633396148681641</v>
      </c>
      <c r="B59" s="11">
        <f>'Raw Data'!E59</f>
        <v>2.349876168354002E-2</v>
      </c>
      <c r="C59" s="11">
        <f t="shared" si="1"/>
        <v>0.97650123831645996</v>
      </c>
      <c r="D59" s="26">
        <f t="shared" si="2"/>
        <v>1.384942291462788E-2</v>
      </c>
      <c r="E59" s="85">
        <f>(2*Table!$AC$16*0.147)/A59</f>
        <v>1.862936215861531</v>
      </c>
      <c r="F59" s="85">
        <f t="shared" si="3"/>
        <v>3.725872431723062</v>
      </c>
      <c r="G59" s="19">
        <f>IF((('Raw Data'!C59)/('Raw Data'!C$136)*100)&lt;0,0,('Raw Data'!C59)/('Raw Data'!C$136)*100)</f>
        <v>2.4390705971121878</v>
      </c>
      <c r="H59" s="19">
        <f t="shared" si="4"/>
        <v>1.4375106515379505</v>
      </c>
      <c r="I59" s="95">
        <f t="shared" si="5"/>
        <v>4.1009489692473478E-2</v>
      </c>
      <c r="J59" s="85">
        <f>'Raw Data'!F59/I59</f>
        <v>0.33771263720869177</v>
      </c>
      <c r="K59" s="42">
        <f t="shared" si="6"/>
        <v>9.7057254597879741E-2</v>
      </c>
      <c r="L59" s="19">
        <f>A59*Table!$AC$9/$AC$16</f>
        <v>11.047077095166459</v>
      </c>
      <c r="M59" s="19">
        <f>A59*Table!$AD$9/$AC$16</f>
        <v>3.7875692897713571</v>
      </c>
      <c r="N59" s="19">
        <f>ABS(A59*Table!$AE$9/$AC$16)</f>
        <v>4.7835247009896777</v>
      </c>
      <c r="O59" s="19">
        <f>($L59*(Table!$AC$10/Table!$AC$9)/(Table!$AC$12-Table!$AC$14))</f>
        <v>23.696004065136123</v>
      </c>
      <c r="P59" s="19">
        <f>$N59*(Table!$AE$10/Table!$AE$9)/(Table!$AC$12-Table!$AC$13)</f>
        <v>39.273601814365165</v>
      </c>
      <c r="Q59" s="19">
        <f>'Raw Data'!C59</f>
        <v>2.4548347175703387E-2</v>
      </c>
      <c r="R59" s="19">
        <f>'Raw Data'!C59/'Raw Data'!I$30*100</f>
        <v>0.41386062758330583</v>
      </c>
      <c r="S59" s="24">
        <f t="shared" si="7"/>
        <v>0.41616887129447511</v>
      </c>
      <c r="T59" s="24">
        <f t="shared" si="8"/>
        <v>0.8121104777085566</v>
      </c>
      <c r="U59" s="63">
        <f t="shared" si="9"/>
        <v>7.0584454383956297E-3</v>
      </c>
      <c r="V59" s="63">
        <f t="shared" si="10"/>
        <v>9.1862850936007573E-2</v>
      </c>
      <c r="W59" s="63">
        <f t="shared" si="11"/>
        <v>0.180540889047241</v>
      </c>
      <c r="X59" s="68">
        <f t="shared" si="12"/>
        <v>0.36720099270943218</v>
      </c>
      <c r="Z59" s="11"/>
      <c r="AS59" s="110"/>
      <c r="AT59" s="110"/>
    </row>
    <row r="60" spans="1:46" ht="12.4" customHeight="1" x14ac:dyDescent="0.2">
      <c r="A60" s="19">
        <f>'Raw Data'!A60</f>
        <v>63.72528076171875</v>
      </c>
      <c r="B60" s="11">
        <f>'Raw Data'!E60</f>
        <v>4.9307254549865773E-2</v>
      </c>
      <c r="C60" s="11">
        <f t="shared" si="1"/>
        <v>0.95069274545013427</v>
      </c>
      <c r="D60" s="26">
        <f t="shared" si="2"/>
        <v>2.5808492866325753E-2</v>
      </c>
      <c r="E60" s="85">
        <f>(2*Table!$AC$16*0.147)/A60</f>
        <v>1.7140807516057615</v>
      </c>
      <c r="F60" s="85">
        <f t="shared" si="3"/>
        <v>3.4281615032115229</v>
      </c>
      <c r="G60" s="19">
        <f>IF((('Raw Data'!C60)/('Raw Data'!C$136)*100)&lt;0,0,('Raw Data'!C60)/('Raw Data'!C$136)*100)</f>
        <v>5.1178813767511837</v>
      </c>
      <c r="H60" s="19">
        <f t="shared" si="4"/>
        <v>2.6788107796389959</v>
      </c>
      <c r="I60" s="95">
        <f t="shared" si="5"/>
        <v>3.6166707558094174E-2</v>
      </c>
      <c r="J60" s="85">
        <f>'Raw Data'!F60/I60</f>
        <v>0.7135980742750736</v>
      </c>
      <c r="K60" s="42">
        <f t="shared" si="6"/>
        <v>0.10548597225253126</v>
      </c>
      <c r="L60" s="19">
        <f>A60*Table!$AC$9/$AC$16</f>
        <v>12.00643550819909</v>
      </c>
      <c r="M60" s="19">
        <f>A60*Table!$AD$9/$AC$16</f>
        <v>4.1164921742396876</v>
      </c>
      <c r="N60" s="19">
        <f>ABS(A60*Table!$AE$9/$AC$16)</f>
        <v>5.1989390794999695</v>
      </c>
      <c r="O60" s="19">
        <f>($L60*(Table!$AC$10/Table!$AC$9)/(Table!$AC$12-Table!$AC$14))</f>
        <v>25.753829918916967</v>
      </c>
      <c r="P60" s="19">
        <f>$N60*(Table!$AE$10/Table!$AE$9)/(Table!$AC$12-Table!$AC$13)</f>
        <v>42.684228895730449</v>
      </c>
      <c r="Q60" s="19">
        <f>'Raw Data'!C60</f>
        <v>5.1509590984904208E-2</v>
      </c>
      <c r="R60" s="19">
        <f>'Raw Data'!C60/'Raw Data'!I$30*100</f>
        <v>0.86840028369286837</v>
      </c>
      <c r="S60" s="24">
        <f t="shared" si="7"/>
        <v>0.7755334942256612</v>
      </c>
      <c r="T60" s="24">
        <f t="shared" si="8"/>
        <v>0.66637280037650881</v>
      </c>
      <c r="U60" s="63">
        <f t="shared" si="9"/>
        <v>1.3627249237865053E-2</v>
      </c>
      <c r="V60" s="63">
        <f t="shared" si="10"/>
        <v>0.27941978899286241</v>
      </c>
      <c r="W60" s="63">
        <f t="shared" si="11"/>
        <v>0.28482173534128996</v>
      </c>
      <c r="X60" s="68">
        <f t="shared" si="12"/>
        <v>0.65202272805072214</v>
      </c>
      <c r="Z60" s="11"/>
      <c r="AS60" s="110"/>
      <c r="AT60" s="110"/>
    </row>
    <row r="61" spans="1:46" ht="12.4" customHeight="1" x14ac:dyDescent="0.2">
      <c r="A61" s="19">
        <f>'Raw Data'!A61</f>
        <v>70.192527770996094</v>
      </c>
      <c r="B61" s="11">
        <f>'Raw Data'!E61</f>
        <v>8.2222240031151528E-2</v>
      </c>
      <c r="C61" s="11">
        <f t="shared" si="1"/>
        <v>0.91777775996884847</v>
      </c>
      <c r="D61" s="26">
        <f t="shared" si="2"/>
        <v>3.2914985481285755E-2</v>
      </c>
      <c r="E61" s="85">
        <f>(2*Table!$AC$16*0.147)/A61</f>
        <v>1.5561524939050499</v>
      </c>
      <c r="F61" s="85">
        <f t="shared" si="3"/>
        <v>3.1123049878100999</v>
      </c>
      <c r="G61" s="19">
        <f>IF((('Raw Data'!C61)/('Raw Data'!C$136)*100)&lt;0,0,('Raw Data'!C61)/('Raw Data'!C$136)*100)</f>
        <v>8.5343155860488196</v>
      </c>
      <c r="H61" s="19">
        <f t="shared" si="4"/>
        <v>3.4164342092976359</v>
      </c>
      <c r="I61" s="95">
        <f t="shared" si="5"/>
        <v>4.1979124926271177E-2</v>
      </c>
      <c r="J61" s="85">
        <f>'Raw Data'!F61/I61</f>
        <v>0.78407983823138372</v>
      </c>
      <c r="K61" s="42">
        <f t="shared" si="6"/>
        <v>0.11619135997960599</v>
      </c>
      <c r="L61" s="19">
        <f>A61*Table!$AC$9/$AC$16</f>
        <v>13.224924986853958</v>
      </c>
      <c r="M61" s="19">
        <f>A61*Table!$AD$9/$AC$16</f>
        <v>4.5342599954927856</v>
      </c>
      <c r="N61" s="19">
        <f>ABS(A61*Table!$AE$9/$AC$16)</f>
        <v>5.7265605008795566</v>
      </c>
      <c r="O61" s="19">
        <f>($L61*(Table!$AC$10/Table!$AC$9)/(Table!$AC$12-Table!$AC$14))</f>
        <v>28.367492464294205</v>
      </c>
      <c r="P61" s="19">
        <f>$N61*(Table!$AE$10/Table!$AE$9)/(Table!$AC$12-Table!$AC$13)</f>
        <v>47.016096066334612</v>
      </c>
      <c r="Q61" s="19">
        <f>'Raw Data'!C61</f>
        <v>8.5894742924370798E-2</v>
      </c>
      <c r="R61" s="19">
        <f>'Raw Data'!C61/'Raw Data'!I$30*100</f>
        <v>1.4480996198379794</v>
      </c>
      <c r="S61" s="24">
        <f t="shared" si="7"/>
        <v>0.98908037113608394</v>
      </c>
      <c r="T61" s="24">
        <f t="shared" si="8"/>
        <v>0.51317779087769499</v>
      </c>
      <c r="U61" s="63">
        <f t="shared" si="9"/>
        <v>2.0630395653543361E-2</v>
      </c>
      <c r="V61" s="63">
        <f t="shared" si="10"/>
        <v>0.56338486355541917</v>
      </c>
      <c r="W61" s="63">
        <f t="shared" si="11"/>
        <v>0.29939593693169536</v>
      </c>
      <c r="X61" s="68">
        <f t="shared" si="12"/>
        <v>0.95141866498241745</v>
      </c>
      <c r="Z61" s="11"/>
      <c r="AS61" s="110"/>
      <c r="AT61" s="110"/>
    </row>
    <row r="62" spans="1:46" ht="12.4" customHeight="1" x14ac:dyDescent="0.2">
      <c r="A62" s="19">
        <f>'Raw Data'!A62</f>
        <v>76.508110046386719</v>
      </c>
      <c r="B62" s="11">
        <f>'Raw Data'!E62</f>
        <v>0.1095360045954351</v>
      </c>
      <c r="C62" s="11">
        <f t="shared" si="1"/>
        <v>0.89046399540456489</v>
      </c>
      <c r="D62" s="26">
        <f t="shared" si="2"/>
        <v>2.7313764564283569E-2</v>
      </c>
      <c r="E62" s="85">
        <f>(2*Table!$AC$16*0.147)/A62</f>
        <v>1.4276954048153712</v>
      </c>
      <c r="F62" s="85">
        <f t="shared" si="3"/>
        <v>2.8553908096307423</v>
      </c>
      <c r="G62" s="19">
        <f>IF((('Raw Data'!C62)/('Raw Data'!C$136)*100)&lt;0,0,('Raw Data'!C62)/('Raw Data'!C$136)*100)</f>
        <v>11.369367106736131</v>
      </c>
      <c r="H62" s="19">
        <f t="shared" si="4"/>
        <v>2.8350515206873119</v>
      </c>
      <c r="I62" s="95">
        <f t="shared" si="5"/>
        <v>3.7416591376372488E-2</v>
      </c>
      <c r="J62" s="85">
        <f>'Raw Data'!F62/I62</f>
        <v>0.72999072228507256</v>
      </c>
      <c r="K62" s="42">
        <f t="shared" si="6"/>
        <v>0.12664569346699392</v>
      </c>
      <c r="L62" s="19">
        <f>A62*Table!$AC$9/$AC$16</f>
        <v>14.414839419239703</v>
      </c>
      <c r="M62" s="19">
        <f>A62*Table!$AD$9/$AC$16</f>
        <v>4.942230658025041</v>
      </c>
      <c r="N62" s="19">
        <f>ABS(A62*Table!$AE$9/$AC$16)</f>
        <v>6.2418085642674539</v>
      </c>
      <c r="O62" s="19">
        <f>($L62*(Table!$AC$10/Table!$AC$9)/(Table!$AC$12-Table!$AC$14))</f>
        <v>30.919861474130641</v>
      </c>
      <c r="P62" s="19">
        <f>$N62*(Table!$AE$10/Table!$AE$9)/(Table!$AC$12-Table!$AC$13)</f>
        <v>51.24637573290191</v>
      </c>
      <c r="Q62" s="19">
        <f>'Raw Data'!C62</f>
        <v>0.11442849224398378</v>
      </c>
      <c r="R62" s="19">
        <f>'Raw Data'!C62/'Raw Data'!I$30*100</f>
        <v>1.9291501490731067</v>
      </c>
      <c r="S62" s="24">
        <f t="shared" si="7"/>
        <v>0.82076622539375654</v>
      </c>
      <c r="T62" s="24">
        <f t="shared" si="8"/>
        <v>0.40617395935618317</v>
      </c>
      <c r="U62" s="63">
        <f t="shared" si="9"/>
        <v>2.5214975875151886E-2</v>
      </c>
      <c r="V62" s="63">
        <f t="shared" si="10"/>
        <v>0.79100187969739755</v>
      </c>
      <c r="W62" s="63">
        <f t="shared" si="11"/>
        <v>0.20912242832500602</v>
      </c>
      <c r="X62" s="68">
        <f t="shared" si="12"/>
        <v>1.1605410933074234</v>
      </c>
      <c r="Z62" s="11"/>
      <c r="AS62" s="110"/>
      <c r="AT62" s="110"/>
    </row>
    <row r="63" spans="1:46" x14ac:dyDescent="0.2">
      <c r="A63" s="19">
        <f>'Raw Data'!A63</f>
        <v>83.826629638671875</v>
      </c>
      <c r="B63" s="11">
        <f>'Raw Data'!E63</f>
        <v>0.1428143775586744</v>
      </c>
      <c r="C63" s="11">
        <f t="shared" si="1"/>
        <v>0.85718562244132557</v>
      </c>
      <c r="D63" s="26">
        <f t="shared" si="2"/>
        <v>3.3278372963239308E-2</v>
      </c>
      <c r="E63" s="85">
        <f>(2*Table!$AC$16*0.147)/A63</f>
        <v>1.3030498496141811</v>
      </c>
      <c r="F63" s="85">
        <f t="shared" si="3"/>
        <v>2.6060996992283623</v>
      </c>
      <c r="G63" s="19">
        <f>IF((('Raw Data'!C63)/('Raw Data'!C$136)*100)&lt;0,0,('Raw Data'!C63)/('Raw Data'!C$136)*100)</f>
        <v>14.823519376863006</v>
      </c>
      <c r="H63" s="19">
        <f t="shared" si="4"/>
        <v>3.4541522701268743</v>
      </c>
      <c r="I63" s="95">
        <f t="shared" si="5"/>
        <v>3.9674531252706591E-2</v>
      </c>
      <c r="J63" s="85">
        <f>'Raw Data'!F63/I63</f>
        <v>0.83878427576807379</v>
      </c>
      <c r="K63" s="42">
        <f t="shared" si="6"/>
        <v>0.13876021293891372</v>
      </c>
      <c r="L63" s="19">
        <f>A63*Table!$AC$9/$AC$16</f>
        <v>15.793716568935189</v>
      </c>
      <c r="M63" s="19">
        <f>A63*Table!$AD$9/$AC$16</f>
        <v>5.4149885379206362</v>
      </c>
      <c r="N63" s="19">
        <f>ABS(A63*Table!$AE$9/$AC$16)</f>
        <v>6.8388798844345384</v>
      </c>
      <c r="O63" s="19">
        <f>($L63*(Table!$AC$10/Table!$AC$9)/(Table!$AC$12-Table!$AC$14))</f>
        <v>33.877555917921903</v>
      </c>
      <c r="P63" s="19">
        <f>$N63*(Table!$AE$10/Table!$AE$9)/(Table!$AC$12-Table!$AC$13)</f>
        <v>56.148439116868119</v>
      </c>
      <c r="Q63" s="19">
        <f>'Raw Data'!C63</f>
        <v>0.14919326257298232</v>
      </c>
      <c r="R63" s="19">
        <f>'Raw Data'!C63/'Raw Data'!I$30*100</f>
        <v>2.5152494723053058</v>
      </c>
      <c r="S63" s="24">
        <f t="shared" si="7"/>
        <v>1</v>
      </c>
      <c r="T63" s="24">
        <f t="shared" si="8"/>
        <v>0.29757371823384737</v>
      </c>
      <c r="U63" s="63">
        <f t="shared" si="9"/>
        <v>3.0005375179070086E-2</v>
      </c>
      <c r="V63" s="63">
        <f t="shared" si="10"/>
        <v>1.0614914699771771</v>
      </c>
      <c r="W63" s="63">
        <f t="shared" si="11"/>
        <v>0.21224236382244252</v>
      </c>
      <c r="X63" s="68">
        <f t="shared" si="12"/>
        <v>1.3727834571298658</v>
      </c>
      <c r="AS63" s="110"/>
      <c r="AT63" s="110"/>
    </row>
    <row r="64" spans="1:46" x14ac:dyDescent="0.2">
      <c r="A64" s="19">
        <f>'Raw Data'!A64</f>
        <v>91.612167358398438</v>
      </c>
      <c r="B64" s="11">
        <f>'Raw Data'!E64</f>
        <v>0.1745788267410523</v>
      </c>
      <c r="C64" s="11">
        <f t="shared" si="1"/>
        <v>0.8254211732589477</v>
      </c>
      <c r="D64" s="26">
        <f t="shared" si="2"/>
        <v>3.1764449182377891E-2</v>
      </c>
      <c r="E64" s="85">
        <f>(2*Table!$AC$16*0.147)/A64</f>
        <v>1.1923118980147291</v>
      </c>
      <c r="F64" s="85">
        <f t="shared" si="3"/>
        <v>2.3846237960294583</v>
      </c>
      <c r="G64" s="19">
        <f>IF((('Raw Data'!C64)/('Raw Data'!C$136)*100)&lt;0,0,('Raw Data'!C64)/('Raw Data'!C$136)*100)</f>
        <v>18.12053285687421</v>
      </c>
      <c r="H64" s="19">
        <f t="shared" si="4"/>
        <v>3.2970134800112039</v>
      </c>
      <c r="I64" s="95">
        <f t="shared" si="5"/>
        <v>3.8571152669605993E-2</v>
      </c>
      <c r="J64" s="85">
        <f>'Raw Data'!F64/I64</f>
        <v>0.82352864728899389</v>
      </c>
      <c r="K64" s="42">
        <f t="shared" si="6"/>
        <v>0.15164779862009703</v>
      </c>
      <c r="L64" s="19">
        <f>A64*Table!$AC$9/$AC$16</f>
        <v>17.260584276871626</v>
      </c>
      <c r="M64" s="19">
        <f>A64*Table!$AD$9/$AC$16</f>
        <v>5.9179146092131285</v>
      </c>
      <c r="N64" s="19">
        <f>ABS(A64*Table!$AE$9/$AC$16)</f>
        <v>7.4740522339665416</v>
      </c>
      <c r="O64" s="19">
        <f>($L64*(Table!$AC$10/Table!$AC$9)/(Table!$AC$12-Table!$AC$14))</f>
        <v>37.023990297879941</v>
      </c>
      <c r="P64" s="19">
        <f>$N64*(Table!$AE$10/Table!$AE$9)/(Table!$AC$12-Table!$AC$13)</f>
        <v>61.363318833879639</v>
      </c>
      <c r="Q64" s="19">
        <f>'Raw Data'!C64</f>
        <v>0.18237648885848465</v>
      </c>
      <c r="R64" s="19">
        <f>'Raw Data'!C64/'Raw Data'!I$30*100</f>
        <v>3.0746855417670105</v>
      </c>
      <c r="S64" s="24">
        <f t="shared" si="7"/>
        <v>0.95450727766847976</v>
      </c>
      <c r="T64" s="24">
        <f t="shared" si="8"/>
        <v>0.21078410995536845</v>
      </c>
      <c r="U64" s="63">
        <f t="shared" si="9"/>
        <v>3.3561977960181316E-2</v>
      </c>
      <c r="V64" s="63">
        <f t="shared" si="10"/>
        <v>1.2828654210618526</v>
      </c>
      <c r="W64" s="63">
        <f t="shared" si="11"/>
        <v>0.16961685743863109</v>
      </c>
      <c r="X64" s="68">
        <f t="shared" si="12"/>
        <v>1.5424003145684968</v>
      </c>
      <c r="AS64" s="110"/>
      <c r="AT64" s="110"/>
    </row>
    <row r="65" spans="1:46" x14ac:dyDescent="0.2">
      <c r="A65" s="19">
        <f>'Raw Data'!A65</f>
        <v>100.66928863525391</v>
      </c>
      <c r="B65" s="11">
        <f>'Raw Data'!E65</f>
        <v>0.19767753001110011</v>
      </c>
      <c r="C65" s="11">
        <f t="shared" si="1"/>
        <v>0.80232246998889989</v>
      </c>
      <c r="D65" s="26">
        <f t="shared" si="2"/>
        <v>2.3098703270047816E-2</v>
      </c>
      <c r="E65" s="85">
        <f>(2*Table!$AC$16*0.147)/A65</f>
        <v>1.0850407172350189</v>
      </c>
      <c r="F65" s="85">
        <f t="shared" si="3"/>
        <v>2.1700814344700379</v>
      </c>
      <c r="G65" s="19">
        <f>IF((('Raw Data'!C65)/('Raw Data'!C$136)*100)&lt;0,0,('Raw Data'!C65)/('Raw Data'!C$136)*100)</f>
        <v>20.51807910786906</v>
      </c>
      <c r="H65" s="19">
        <f t="shared" si="4"/>
        <v>2.39754625099485</v>
      </c>
      <c r="I65" s="95">
        <f t="shared" si="5"/>
        <v>4.0943841952964563E-2</v>
      </c>
      <c r="J65" s="85">
        <f>'Raw Data'!F65/I65</f>
        <v>0.56415573547258036</v>
      </c>
      <c r="K65" s="42">
        <f t="shared" si="6"/>
        <v>0.16664026679407981</v>
      </c>
      <c r="L65" s="19">
        <f>A65*Table!$AC$9/$AC$16</f>
        <v>18.967030152051322</v>
      </c>
      <c r="M65" s="19">
        <f>A65*Table!$AD$9/$AC$16</f>
        <v>6.5029817664175962</v>
      </c>
      <c r="N65" s="19">
        <f>ABS(A65*Table!$AE$9/$AC$16)</f>
        <v>8.2129649730109353</v>
      </c>
      <c r="O65" s="19">
        <f>($L65*(Table!$AC$10/Table!$AC$9)/(Table!$AC$12-Table!$AC$14))</f>
        <v>40.684320360470451</v>
      </c>
      <c r="P65" s="19">
        <f>$N65*(Table!$AE$10/Table!$AE$9)/(Table!$AC$12-Table!$AC$13)</f>
        <v>67.429925886789277</v>
      </c>
      <c r="Q65" s="19">
        <f>'Raw Data'!C65</f>
        <v>0.20650690878520253</v>
      </c>
      <c r="R65" s="19">
        <f>'Raw Data'!C65/'Raw Data'!I$30*100</f>
        <v>3.4815003331353025</v>
      </c>
      <c r="S65" s="24">
        <f t="shared" si="7"/>
        <v>0.69410554703391347</v>
      </c>
      <c r="T65" s="24">
        <f t="shared" si="8"/>
        <v>0.15851726134927735</v>
      </c>
      <c r="U65" s="63">
        <f t="shared" si="9"/>
        <v>3.4583539630934648E-2</v>
      </c>
      <c r="V65" s="63">
        <f t="shared" si="10"/>
        <v>1.3495877294615601</v>
      </c>
      <c r="W65" s="63">
        <f t="shared" si="11"/>
        <v>0.10214746655313768</v>
      </c>
      <c r="X65" s="68">
        <f t="shared" si="12"/>
        <v>1.6445477811216345</v>
      </c>
      <c r="AS65" s="110"/>
      <c r="AT65" s="110"/>
    </row>
    <row r="66" spans="1:46" x14ac:dyDescent="0.2">
      <c r="A66" s="19">
        <f>'Raw Data'!A66</f>
        <v>110.43598937988281</v>
      </c>
      <c r="B66" s="11">
        <f>'Raw Data'!E66</f>
        <v>0.2181192404633101</v>
      </c>
      <c r="C66" s="11">
        <f t="shared" si="1"/>
        <v>0.7818807595366899</v>
      </c>
      <c r="D66" s="26">
        <f t="shared" si="2"/>
        <v>2.0441710452209993E-2</v>
      </c>
      <c r="E66" s="85">
        <f>(2*Table!$AC$16*0.147)/A66</f>
        <v>0.98908225260335836</v>
      </c>
      <c r="F66" s="85">
        <f t="shared" si="3"/>
        <v>1.9781645052067167</v>
      </c>
      <c r="G66" s="19">
        <f>IF((('Raw Data'!C66)/('Raw Data'!C$136)*100)&lt;0,0,('Raw Data'!C66)/('Raw Data'!C$136)*100)</f>
        <v>22.63984090919795</v>
      </c>
      <c r="H66" s="19">
        <f t="shared" si="4"/>
        <v>2.1217618013288906</v>
      </c>
      <c r="I66" s="95">
        <f t="shared" si="5"/>
        <v>4.0213626566053359E-2</v>
      </c>
      <c r="J66" s="85">
        <f>'Raw Data'!F66/I66</f>
        <v>0.50832795243257223</v>
      </c>
      <c r="K66" s="42">
        <f t="shared" si="6"/>
        <v>0.18280731873064182</v>
      </c>
      <c r="L66" s="19">
        <f>A66*Table!$AC$9/$AC$16</f>
        <v>20.807167397687589</v>
      </c>
      <c r="M66" s="19">
        <f>A66*Table!$AD$9/$AC$16</f>
        <v>7.1338859649214594</v>
      </c>
      <c r="N66" s="19">
        <f>ABS(A66*Table!$AE$9/$AC$16)</f>
        <v>9.0097677735964012</v>
      </c>
      <c r="O66" s="19">
        <f>($L66*(Table!$AC$10/Table!$AC$9)/(Table!$AC$12-Table!$AC$14))</f>
        <v>44.631418699458585</v>
      </c>
      <c r="P66" s="19">
        <f>$N66*(Table!$AE$10/Table!$AE$9)/(Table!$AC$12-Table!$AC$13)</f>
        <v>73.971820801284068</v>
      </c>
      <c r="Q66" s="19">
        <f>'Raw Data'!C66</f>
        <v>0.22786165980587245</v>
      </c>
      <c r="R66" s="19">
        <f>'Raw Data'!C66/'Raw Data'!I$30*100</f>
        <v>3.8415201176056373</v>
      </c>
      <c r="S66" s="24">
        <f t="shared" si="7"/>
        <v>0.61426411906588008</v>
      </c>
      <c r="T66" s="24">
        <f t="shared" si="8"/>
        <v>0.12008210121775997</v>
      </c>
      <c r="U66" s="63">
        <f t="shared" si="9"/>
        <v>3.4785038275805175E-2</v>
      </c>
      <c r="V66" s="63">
        <f t="shared" si="10"/>
        <v>1.3629112889216308</v>
      </c>
      <c r="W66" s="63">
        <f t="shared" si="11"/>
        <v>7.5115572082552096E-2</v>
      </c>
      <c r="X66" s="68">
        <f t="shared" si="12"/>
        <v>1.7196633532041865</v>
      </c>
      <c r="AS66" s="110"/>
      <c r="AT66" s="110"/>
    </row>
    <row r="67" spans="1:46" x14ac:dyDescent="0.2">
      <c r="A67" s="19">
        <f>'Raw Data'!A67</f>
        <v>120.15502166748047</v>
      </c>
      <c r="B67" s="11">
        <f>'Raw Data'!E67</f>
        <v>0.23426554142053174</v>
      </c>
      <c r="C67" s="11">
        <f t="shared" si="1"/>
        <v>0.76573445857946831</v>
      </c>
      <c r="D67" s="26">
        <f t="shared" si="2"/>
        <v>1.6146300957221638E-2</v>
      </c>
      <c r="E67" s="85">
        <f>(2*Table!$AC$16*0.147)/A67</f>
        <v>0.90907791974455476</v>
      </c>
      <c r="F67" s="85">
        <f t="shared" si="3"/>
        <v>1.8181558394891095</v>
      </c>
      <c r="G67" s="19">
        <f>IF((('Raw Data'!C67)/('Raw Data'!C$136)*100)&lt;0,0,('Raw Data'!C67)/('Raw Data'!C$136)*100)</f>
        <v>24.315757642481355</v>
      </c>
      <c r="H67" s="19">
        <f t="shared" si="4"/>
        <v>1.6759167332834046</v>
      </c>
      <c r="I67" s="95">
        <f t="shared" si="5"/>
        <v>3.6631299781989077E-2</v>
      </c>
      <c r="J67" s="85">
        <f>'Raw Data'!F67/I67</f>
        <v>0.44077881629415921</v>
      </c>
      <c r="K67" s="42">
        <f t="shared" si="6"/>
        <v>0.19889546393700794</v>
      </c>
      <c r="L67" s="19">
        <f>A67*Table!$AC$9/$AC$16</f>
        <v>22.63832346272677</v>
      </c>
      <c r="M67" s="19">
        <f>A67*Table!$AD$9/$AC$16</f>
        <v>7.761710901506321</v>
      </c>
      <c r="N67" s="19">
        <f>ABS(A67*Table!$AE$9/$AC$16)</f>
        <v>9.8026816089053419</v>
      </c>
      <c r="O67" s="19">
        <f>($L67*(Table!$AC$10/Table!$AC$9)/(Table!$AC$12-Table!$AC$14))</f>
        <v>48.559252386801319</v>
      </c>
      <c r="P67" s="19">
        <f>$N67*(Table!$AE$10/Table!$AE$9)/(Table!$AC$12-Table!$AC$13)</f>
        <v>80.481786608418219</v>
      </c>
      <c r="Q67" s="19">
        <f>'Raw Data'!C67</f>
        <v>0.24472914443502664</v>
      </c>
      <c r="R67" s="19">
        <f>'Raw Data'!C67/'Raw Data'!I$30*100</f>
        <v>4.1258890702039093</v>
      </c>
      <c r="S67" s="24">
        <f t="shared" si="7"/>
        <v>0.48518901374948592</v>
      </c>
      <c r="T67" s="24">
        <f t="shared" si="8"/>
        <v>9.4435967280965927E-2</v>
      </c>
      <c r="U67" s="63">
        <f t="shared" si="9"/>
        <v>3.4338049404393445E-2</v>
      </c>
      <c r="V67" s="63">
        <f t="shared" si="10"/>
        <v>1.3334276948492447</v>
      </c>
      <c r="W67" s="63">
        <f t="shared" si="11"/>
        <v>5.012139967093146E-2</v>
      </c>
      <c r="X67" s="68">
        <f t="shared" si="12"/>
        <v>1.7697847528751181</v>
      </c>
      <c r="AS67" s="110"/>
      <c r="AT67" s="110"/>
    </row>
    <row r="68" spans="1:46" x14ac:dyDescent="0.2">
      <c r="A68" s="19">
        <f>'Raw Data'!A68</f>
        <v>132.22662353515625</v>
      </c>
      <c r="B68" s="11">
        <f>'Raw Data'!E68</f>
        <v>0.25111866611241312</v>
      </c>
      <c r="C68" s="11">
        <f t="shared" si="1"/>
        <v>0.74888133388758682</v>
      </c>
      <c r="D68" s="26">
        <f t="shared" si="2"/>
        <v>1.6853124691881383E-2</v>
      </c>
      <c r="E68" s="85">
        <f>(2*Table!$AC$16*0.147)/A68</f>
        <v>0.82608384169541349</v>
      </c>
      <c r="F68" s="85">
        <f t="shared" si="3"/>
        <v>1.652167683390827</v>
      </c>
      <c r="G68" s="19">
        <f>IF((('Raw Data'!C68)/('Raw Data'!C$136)*100)&lt;0,0,('Raw Data'!C68)/('Raw Data'!C$136)*100)</f>
        <v>26.065039645465642</v>
      </c>
      <c r="H68" s="19">
        <f t="shared" si="4"/>
        <v>1.7492820029842875</v>
      </c>
      <c r="I68" s="95">
        <f t="shared" si="5"/>
        <v>4.1576982085460179E-2</v>
      </c>
      <c r="J68" s="85">
        <f>'Raw Data'!F68/I68</f>
        <v>0.40534747464932197</v>
      </c>
      <c r="K68" s="42">
        <f t="shared" si="6"/>
        <v>0.21887787349937118</v>
      </c>
      <c r="L68" s="19">
        <f>A68*Table!$AC$9/$AC$16</f>
        <v>24.91272551435291</v>
      </c>
      <c r="M68" s="19">
        <f>A68*Table!$AD$9/$AC$16</f>
        <v>8.5415058906352836</v>
      </c>
      <c r="N68" s="19">
        <f>ABS(A68*Table!$AE$9/$AC$16)</f>
        <v>10.787526586469184</v>
      </c>
      <c r="O68" s="19">
        <f>($L68*(Table!$AC$10/Table!$AC$9)/(Table!$AC$12-Table!$AC$14))</f>
        <v>53.437849666136671</v>
      </c>
      <c r="P68" s="19">
        <f>$N68*(Table!$AE$10/Table!$AE$9)/(Table!$AC$12-Table!$AC$13)</f>
        <v>88.567541760830721</v>
      </c>
      <c r="Q68" s="19">
        <f>'Raw Data'!C68</f>
        <v>0.26233502348104953</v>
      </c>
      <c r="R68" s="19">
        <f>'Raw Data'!C68/'Raw Data'!I$30*100</f>
        <v>4.4227066155559838</v>
      </c>
      <c r="S68" s="24">
        <f t="shared" si="7"/>
        <v>0.5064287460957918</v>
      </c>
      <c r="T68" s="24">
        <f t="shared" si="8"/>
        <v>7.2331740242461362E-2</v>
      </c>
      <c r="U68" s="63">
        <f t="shared" si="9"/>
        <v>3.3447928241017819E-2</v>
      </c>
      <c r="V68" s="63">
        <f t="shared" si="10"/>
        <v>1.2755023158252317</v>
      </c>
      <c r="W68" s="63">
        <f t="shared" si="11"/>
        <v>4.3199290799320895E-2</v>
      </c>
      <c r="X68" s="68">
        <f t="shared" si="12"/>
        <v>1.8129840436744389</v>
      </c>
      <c r="AS68" s="110"/>
      <c r="AT68" s="110"/>
    </row>
    <row r="69" spans="1:46" x14ac:dyDescent="0.2">
      <c r="A69" s="19">
        <f>'Raw Data'!A69</f>
        <v>144.43832397460937</v>
      </c>
      <c r="B69" s="11">
        <f>'Raw Data'!E69</f>
        <v>0.26478227586583064</v>
      </c>
      <c r="C69" s="11">
        <f t="shared" si="1"/>
        <v>0.7352177241341693</v>
      </c>
      <c r="D69" s="26">
        <f t="shared" si="2"/>
        <v>1.3663609753417516E-2</v>
      </c>
      <c r="E69" s="85">
        <f>(2*Table!$AC$16*0.147)/A69</f>
        <v>0.75624165483626415</v>
      </c>
      <c r="F69" s="85">
        <f t="shared" si="3"/>
        <v>1.5124833096725283</v>
      </c>
      <c r="G69" s="19">
        <f>IF((('Raw Data'!C69)/('Raw Data'!C$136)*100)&lt;0,0,('Raw Data'!C69)/('Raw Data'!C$136)*100)</f>
        <v>27.483263688450855</v>
      </c>
      <c r="H69" s="19">
        <f t="shared" si="4"/>
        <v>1.4182240429852122</v>
      </c>
      <c r="I69" s="95">
        <f t="shared" si="5"/>
        <v>3.8363532164324379E-2</v>
      </c>
      <c r="J69" s="85">
        <f>'Raw Data'!F69/I69</f>
        <v>0.35616141117797789</v>
      </c>
      <c r="K69" s="42">
        <f t="shared" si="6"/>
        <v>0.23909219155830713</v>
      </c>
      <c r="L69" s="19">
        <f>A69*Table!$AC$9/$AC$16</f>
        <v>27.213523439747345</v>
      </c>
      <c r="M69" s="19">
        <f>A69*Table!$AD$9/$AC$16</f>
        <v>9.3303508936276618</v>
      </c>
      <c r="N69" s="19">
        <f>ABS(A69*Table!$AE$9/$AC$16)</f>
        <v>11.783801312652242</v>
      </c>
      <c r="O69" s="19">
        <f>($L69*(Table!$AC$10/Table!$AC$9)/(Table!$AC$12-Table!$AC$14))</f>
        <v>58.373066151324217</v>
      </c>
      <c r="P69" s="19">
        <f>$N69*(Table!$AE$10/Table!$AE$9)/(Table!$AC$12-Table!$AC$13)</f>
        <v>96.747137213893595</v>
      </c>
      <c r="Q69" s="19">
        <f>'Raw Data'!C69</f>
        <v>0.27660892609844445</v>
      </c>
      <c r="R69" s="19">
        <f>'Raw Data'!C69/'Raw Data'!I$30*100</f>
        <v>4.6633503645227119</v>
      </c>
      <c r="S69" s="24">
        <f t="shared" si="7"/>
        <v>0.41058527015461105</v>
      </c>
      <c r="T69" s="24">
        <f t="shared" si="8"/>
        <v>5.7313007678219896E-2</v>
      </c>
      <c r="U69" s="63">
        <f t="shared" si="9"/>
        <v>3.2286101335144791E-2</v>
      </c>
      <c r="V69" s="63">
        <f t="shared" si="10"/>
        <v>1.201484810341503</v>
      </c>
      <c r="W69" s="63">
        <f t="shared" si="11"/>
        <v>2.9351788431675088E-2</v>
      </c>
      <c r="X69" s="68">
        <f t="shared" si="12"/>
        <v>1.8423358321061141</v>
      </c>
      <c r="AS69" s="110"/>
      <c r="AT69" s="110"/>
    </row>
    <row r="70" spans="1:46" x14ac:dyDescent="0.2">
      <c r="A70" s="19">
        <f>'Raw Data'!A70</f>
        <v>158.56549072265625</v>
      </c>
      <c r="B70" s="11">
        <f>'Raw Data'!E70</f>
        <v>0.27798642938510726</v>
      </c>
      <c r="C70" s="11">
        <f t="shared" si="1"/>
        <v>0.72201357061489269</v>
      </c>
      <c r="D70" s="26">
        <f t="shared" si="2"/>
        <v>1.3204153519276618E-2</v>
      </c>
      <c r="E70" s="85">
        <f>(2*Table!$AC$16*0.147)/A70</f>
        <v>0.688865380774355</v>
      </c>
      <c r="F70" s="85">
        <f t="shared" si="3"/>
        <v>1.37773076154871</v>
      </c>
      <c r="G70" s="19">
        <f>IF((('Raw Data'!C70)/('Raw Data'!C$136)*100)&lt;0,0,('Raw Data'!C70)/('Raw Data'!C$136)*100)</f>
        <v>28.853798146493464</v>
      </c>
      <c r="H70" s="19">
        <f t="shared" si="4"/>
        <v>1.3705344580426093</v>
      </c>
      <c r="I70" s="95">
        <f t="shared" si="5"/>
        <v>4.0526235581269734E-2</v>
      </c>
      <c r="J70" s="85">
        <f>'Raw Data'!F70/I70</f>
        <v>0.32581741999691838</v>
      </c>
      <c r="K70" s="42">
        <f t="shared" si="6"/>
        <v>0.26247722653623956</v>
      </c>
      <c r="L70" s="19">
        <f>A70*Table!$AC$9/$AC$16</f>
        <v>29.875213030543033</v>
      </c>
      <c r="M70" s="19">
        <f>A70*Table!$AD$9/$AC$16</f>
        <v>10.242930181900469</v>
      </c>
      <c r="N70" s="19">
        <f>ABS(A70*Table!$AE$9/$AC$16)</f>
        <v>12.936346713961077</v>
      </c>
      <c r="O70" s="19">
        <f>($L70*(Table!$AC$10/Table!$AC$9)/(Table!$AC$12-Table!$AC$14))</f>
        <v>64.08239603291085</v>
      </c>
      <c r="P70" s="19">
        <f>$N70*(Table!$AE$10/Table!$AE$9)/(Table!$AC$12-Table!$AC$13)</f>
        <v>106.2097431359694</v>
      </c>
      <c r="Q70" s="19">
        <f>'Raw Data'!C70</f>
        <v>0.29040285060892346</v>
      </c>
      <c r="R70" s="19">
        <f>'Raw Data'!C70/'Raw Data'!I$30*100</f>
        <v>4.8959021617530283</v>
      </c>
      <c r="S70" s="24">
        <f t="shared" si="7"/>
        <v>0.3967788189002654</v>
      </c>
      <c r="T70" s="24">
        <f t="shared" si="8"/>
        <v>4.5270250539095502E-2</v>
      </c>
      <c r="U70" s="63">
        <f t="shared" si="9"/>
        <v>3.087621486516479E-2</v>
      </c>
      <c r="V70" s="63">
        <f t="shared" si="10"/>
        <v>1.1141076897974076</v>
      </c>
      <c r="W70" s="63">
        <f t="shared" si="11"/>
        <v>2.3535705038334988E-2</v>
      </c>
      <c r="X70" s="68">
        <f t="shared" si="12"/>
        <v>1.865871537144449</v>
      </c>
      <c r="AS70" s="110"/>
      <c r="AT70" s="110"/>
    </row>
    <row r="71" spans="1:46" x14ac:dyDescent="0.2">
      <c r="A71" s="19">
        <f>'Raw Data'!A71</f>
        <v>173.28665161132812</v>
      </c>
      <c r="B71" s="11">
        <f>'Raw Data'!E71</f>
        <v>0.289811543766679</v>
      </c>
      <c r="C71" s="11">
        <f t="shared" si="1"/>
        <v>0.71018845623332094</v>
      </c>
      <c r="D71" s="26">
        <f t="shared" si="2"/>
        <v>1.1825114381571744E-2</v>
      </c>
      <c r="E71" s="85">
        <f>(2*Table!$AC$16*0.147)/A71</f>
        <v>0.63034443870109624</v>
      </c>
      <c r="F71" s="85">
        <f t="shared" si="3"/>
        <v>1.2606888774021925</v>
      </c>
      <c r="G71" s="19">
        <f>IF((('Raw Data'!C71)/('Raw Data'!C$136)*100)&lt;0,0,('Raw Data'!C71)/('Raw Data'!C$136)*100)</f>
        <v>30.081194261403766</v>
      </c>
      <c r="H71" s="19">
        <f t="shared" si="4"/>
        <v>1.2273961149103023</v>
      </c>
      <c r="I71" s="95">
        <f t="shared" si="5"/>
        <v>3.8556434079781599E-2</v>
      </c>
      <c r="J71" s="85">
        <f>'Raw Data'!F71/I71</f>
        <v>0.30669626649349951</v>
      </c>
      <c r="K71" s="42">
        <f t="shared" si="6"/>
        <v>0.2868455141367916</v>
      </c>
      <c r="L71" s="19">
        <f>A71*Table!$AC$9/$AC$16</f>
        <v>32.648816641275786</v>
      </c>
      <c r="M71" s="19">
        <f>A71*Table!$AD$9/$AC$16</f>
        <v>11.193879991294557</v>
      </c>
      <c r="N71" s="19">
        <f>ABS(A71*Table!$AE$9/$AC$16)</f>
        <v>14.137352307422484</v>
      </c>
      <c r="O71" s="19">
        <f>($L71*(Table!$AC$10/Table!$AC$9)/(Table!$AC$12-Table!$AC$14))</f>
        <v>70.031781727318304</v>
      </c>
      <c r="P71" s="19">
        <f>$N71*(Table!$AE$10/Table!$AE$9)/(Table!$AC$12-Table!$AC$13)</f>
        <v>116.07021598869031</v>
      </c>
      <c r="Q71" s="19">
        <f>'Raw Data'!C71</f>
        <v>0.30275614041800142</v>
      </c>
      <c r="R71" s="19">
        <f>'Raw Data'!C71/'Raw Data'!I$30*100</f>
        <v>5.1041662960554612</v>
      </c>
      <c r="S71" s="24">
        <f t="shared" si="7"/>
        <v>0.35533931886135972</v>
      </c>
      <c r="T71" s="24">
        <f t="shared" si="8"/>
        <v>3.623983270823472E-2</v>
      </c>
      <c r="U71" s="63">
        <f t="shared" si="9"/>
        <v>2.9455046009566905E-2</v>
      </c>
      <c r="V71" s="63">
        <f t="shared" si="10"/>
        <v>1.0287786849245404</v>
      </c>
      <c r="W71" s="63">
        <f t="shared" si="11"/>
        <v>1.7648554063219642E-2</v>
      </c>
      <c r="X71" s="68">
        <f t="shared" si="12"/>
        <v>1.8835200912076686</v>
      </c>
      <c r="AS71" s="110"/>
      <c r="AT71" s="110"/>
    </row>
    <row r="72" spans="1:46" x14ac:dyDescent="0.2">
      <c r="A72" s="19">
        <f>'Raw Data'!A72</f>
        <v>189.57716369628906</v>
      </c>
      <c r="B72" s="11">
        <f>'Raw Data'!E72</f>
        <v>0.30030919629032704</v>
      </c>
      <c r="C72" s="11">
        <f t="shared" si="1"/>
        <v>0.69969080370967296</v>
      </c>
      <c r="D72" s="26">
        <f t="shared" si="2"/>
        <v>1.0497652523648038E-2</v>
      </c>
      <c r="E72" s="85">
        <f>(2*Table!$AC$16*0.147)/A72</f>
        <v>0.57617845427483416</v>
      </c>
      <c r="F72" s="85">
        <f t="shared" si="3"/>
        <v>1.1523569085496683</v>
      </c>
      <c r="G72" s="19">
        <f>IF((('Raw Data'!C72)/('Raw Data'!C$136)*100)&lt;0,0,('Raw Data'!C72)/('Raw Data'!C$136)*100)</f>
        <v>31.170805533433704</v>
      </c>
      <c r="H72" s="19">
        <f t="shared" si="4"/>
        <v>1.0896112720299378</v>
      </c>
      <c r="I72" s="95">
        <f t="shared" si="5"/>
        <v>3.9020911406284636E-2</v>
      </c>
      <c r="J72" s="85">
        <f>'Raw Data'!F72/I72</f>
        <v>0.2690263283280796</v>
      </c>
      <c r="K72" s="42">
        <f t="shared" si="6"/>
        <v>0.31381158608238602</v>
      </c>
      <c r="L72" s="19">
        <f>A72*Table!$AC$9/$AC$16</f>
        <v>35.718100611557134</v>
      </c>
      <c r="M72" s="19">
        <f>A72*Table!$AD$9/$AC$16</f>
        <v>12.246205923962444</v>
      </c>
      <c r="N72" s="19">
        <f>ABS(A72*Table!$AE$9/$AC$16)</f>
        <v>15.466391252268485</v>
      </c>
      <c r="O72" s="19">
        <f>($L72*(Table!$AC$10/Table!$AC$9)/(Table!$AC$12-Table!$AC$14))</f>
        <v>76.615402427192492</v>
      </c>
      <c r="P72" s="19">
        <f>$N72*(Table!$AE$10/Table!$AE$9)/(Table!$AC$12-Table!$AC$13)</f>
        <v>126.98186578217144</v>
      </c>
      <c r="Q72" s="19">
        <f>'Raw Data'!C72</f>
        <v>0.31372267653385638</v>
      </c>
      <c r="R72" s="19">
        <f>'Raw Data'!C72/'Raw Data'!I$30*100</f>
        <v>5.2890511474402757</v>
      </c>
      <c r="S72" s="24">
        <f t="shared" si="7"/>
        <v>0.31544969266508871</v>
      </c>
      <c r="T72" s="24">
        <f t="shared" si="8"/>
        <v>2.9541713607615594E-2</v>
      </c>
      <c r="U72" s="63">
        <f t="shared" si="9"/>
        <v>2.7899199694292123E-2</v>
      </c>
      <c r="V72" s="63">
        <f t="shared" si="10"/>
        <v>0.93857403857064214</v>
      </c>
      <c r="W72" s="63">
        <f t="shared" si="11"/>
        <v>1.3090437151775866E-2</v>
      </c>
      <c r="X72" s="68">
        <f t="shared" si="12"/>
        <v>1.8966105283594445</v>
      </c>
      <c r="AS72" s="110"/>
      <c r="AT72" s="110"/>
    </row>
    <row r="73" spans="1:46" x14ac:dyDescent="0.2">
      <c r="A73" s="19">
        <f>'Raw Data'!A73</f>
        <v>207.50373840332031</v>
      </c>
      <c r="B73" s="11">
        <f>'Raw Data'!E73</f>
        <v>0.31053906771504913</v>
      </c>
      <c r="C73" s="11">
        <f t="shared" si="1"/>
        <v>0.68946093228495087</v>
      </c>
      <c r="D73" s="26">
        <f t="shared" si="2"/>
        <v>1.0229871424722092E-2</v>
      </c>
      <c r="E73" s="85">
        <f>(2*Table!$AC$16*0.147)/A73</f>
        <v>0.52640149032894357</v>
      </c>
      <c r="F73" s="85">
        <f t="shared" si="3"/>
        <v>1.0528029806578871</v>
      </c>
      <c r="G73" s="19">
        <f>IF((('Raw Data'!C73)/('Raw Data'!C$136)*100)&lt;0,0,('Raw Data'!C73)/('Raw Data'!C$136)*100)</f>
        <v>32.232622276813643</v>
      </c>
      <c r="H73" s="19">
        <f t="shared" si="4"/>
        <v>1.0618167433799393</v>
      </c>
      <c r="I73" s="95">
        <f t="shared" si="5"/>
        <v>3.9239903992194874E-2</v>
      </c>
      <c r="J73" s="85">
        <f>'Raw Data'!F73/I73</f>
        <v>0.2607007251280965</v>
      </c>
      <c r="K73" s="42">
        <f t="shared" si="6"/>
        <v>0.343485871382119</v>
      </c>
      <c r="L73" s="19">
        <f>A73*Table!$AC$9/$AC$16</f>
        <v>39.095633994386567</v>
      </c>
      <c r="M73" s="19">
        <f>A73*Table!$AD$9/$AC$16</f>
        <v>13.404217369503966</v>
      </c>
      <c r="N73" s="19">
        <f>ABS(A73*Table!$AE$9/$AC$16)</f>
        <v>16.928906108098627</v>
      </c>
      <c r="O73" s="19">
        <f>($L73*(Table!$AC$10/Table!$AC$9)/(Table!$AC$12-Table!$AC$14))</f>
        <v>83.860218778177966</v>
      </c>
      <c r="P73" s="19">
        <f>$N73*(Table!$AE$10/Table!$AE$9)/(Table!$AC$12-Table!$AC$13)</f>
        <v>138.9893769137818</v>
      </c>
      <c r="Q73" s="19">
        <f>'Raw Data'!C73</f>
        <v>0.32440947095642331</v>
      </c>
      <c r="R73" s="19">
        <f>'Raw Data'!C73/'Raw Data'!I$30*100</f>
        <v>5.4692198331330868</v>
      </c>
      <c r="S73" s="24">
        <f t="shared" si="7"/>
        <v>0.30740299220825607</v>
      </c>
      <c r="T73" s="24">
        <f t="shared" si="8"/>
        <v>2.4093538727495867E-2</v>
      </c>
      <c r="U73" s="63">
        <f t="shared" si="9"/>
        <v>2.6357211080711655E-2</v>
      </c>
      <c r="V73" s="63">
        <f t="shared" si="10"/>
        <v>0.85253825055094345</v>
      </c>
      <c r="W73" s="63">
        <f t="shared" si="11"/>
        <v>1.0647614619677261E-2</v>
      </c>
      <c r="X73" s="68">
        <f t="shared" si="12"/>
        <v>1.9072581429791218</v>
      </c>
      <c r="AS73" s="110"/>
      <c r="AT73" s="110"/>
    </row>
    <row r="74" spans="1:46" x14ac:dyDescent="0.2">
      <c r="A74" s="19">
        <f>'Raw Data'!A74</f>
        <v>227.315185546875</v>
      </c>
      <c r="B74" s="11">
        <f>'Raw Data'!E74</f>
        <v>0.32007617142757083</v>
      </c>
      <c r="C74" s="11">
        <f t="shared" si="1"/>
        <v>0.67992382857242917</v>
      </c>
      <c r="D74" s="26">
        <f t="shared" si="2"/>
        <v>9.5371037125216995E-3</v>
      </c>
      <c r="E74" s="85">
        <f>(2*Table!$AC$16*0.147)/A74</f>
        <v>0.48052344977106914</v>
      </c>
      <c r="F74" s="85">
        <f t="shared" si="3"/>
        <v>0.96104689954213829</v>
      </c>
      <c r="G74" s="19">
        <f>IF((('Raw Data'!C74)/('Raw Data'!C$136)*100)&lt;0,0,('Raw Data'!C74)/('Raw Data'!C$136)*100)</f>
        <v>33.222532705290185</v>
      </c>
      <c r="H74" s="19">
        <f t="shared" si="4"/>
        <v>0.98991042847654143</v>
      </c>
      <c r="I74" s="95">
        <f t="shared" si="5"/>
        <v>3.9602523869198103E-2</v>
      </c>
      <c r="J74" s="85">
        <f>'Raw Data'!F74/I74</f>
        <v>0.24082060385902401</v>
      </c>
      <c r="K74" s="42">
        <f t="shared" si="6"/>
        <v>0.37628023083707041</v>
      </c>
      <c r="L74" s="19">
        <f>A74*Table!$AC$9/$AC$16</f>
        <v>42.828294872611764</v>
      </c>
      <c r="M74" s="19">
        <f>A74*Table!$AD$9/$AC$16</f>
        <v>14.683986813466891</v>
      </c>
      <c r="N74" s="19">
        <f>ABS(A74*Table!$AE$9/$AC$16)</f>
        <v>18.545195680226307</v>
      </c>
      <c r="O74" s="19">
        <f>($L74*(Table!$AC$10/Table!$AC$9)/(Table!$AC$12-Table!$AC$14))</f>
        <v>91.866784368536614</v>
      </c>
      <c r="P74" s="19">
        <f>$N74*(Table!$AE$10/Table!$AE$9)/(Table!$AC$12-Table!$AC$13)</f>
        <v>152.25940624159526</v>
      </c>
      <c r="Q74" s="19">
        <f>'Raw Data'!C74</f>
        <v>0.33437255480478051</v>
      </c>
      <c r="R74" s="19">
        <f>'Raw Data'!C74/'Raw Data'!I$30*100</f>
        <v>5.6371874810009341</v>
      </c>
      <c r="S74" s="24">
        <f t="shared" si="7"/>
        <v>0.2865856369557726</v>
      </c>
      <c r="T74" s="24">
        <f t="shared" si="8"/>
        <v>1.9861083994563433E-2</v>
      </c>
      <c r="U74" s="63">
        <f t="shared" si="9"/>
        <v>2.4798992057829244E-2</v>
      </c>
      <c r="V74" s="63">
        <f t="shared" si="10"/>
        <v>0.76906109078546303</v>
      </c>
      <c r="W74" s="63">
        <f t="shared" si="11"/>
        <v>8.2716777421989827E-3</v>
      </c>
      <c r="X74" s="68">
        <f t="shared" si="12"/>
        <v>1.9155298207213207</v>
      </c>
      <c r="AS74" s="110"/>
      <c r="AT74" s="110"/>
    </row>
    <row r="75" spans="1:46" x14ac:dyDescent="0.2">
      <c r="A75" s="19">
        <f>'Raw Data'!A75</f>
        <v>249.51742553710937</v>
      </c>
      <c r="B75" s="11">
        <f>'Raw Data'!E75</f>
        <v>0.32892785909753375</v>
      </c>
      <c r="C75" s="11">
        <f t="shared" si="1"/>
        <v>0.67107214090246625</v>
      </c>
      <c r="D75" s="26">
        <f t="shared" si="2"/>
        <v>8.8516876699629155E-3</v>
      </c>
      <c r="E75" s="85">
        <f>(2*Table!$AC$16*0.147)/A75</f>
        <v>0.43776612759291966</v>
      </c>
      <c r="F75" s="85">
        <f t="shared" si="3"/>
        <v>0.87553225518583933</v>
      </c>
      <c r="G75" s="19">
        <f>IF((('Raw Data'!C75)/('Raw Data'!C$136)*100)&lt;0,0,('Raw Data'!C75)/('Raw Data'!C$136)*100)</f>
        <v>34.141299890615954</v>
      </c>
      <c r="H75" s="19">
        <f t="shared" si="4"/>
        <v>0.91876718532576973</v>
      </c>
      <c r="I75" s="95">
        <f t="shared" si="5"/>
        <v>4.0472431551926646E-2</v>
      </c>
      <c r="J75" s="85">
        <f>'Raw Data'!F75/I75</f>
        <v>0.21870906517208108</v>
      </c>
      <c r="K75" s="42">
        <f t="shared" si="6"/>
        <v>0.41303212652994598</v>
      </c>
      <c r="L75" s="19">
        <f>A75*Table!$AC$9/$AC$16</f>
        <v>47.011403356308591</v>
      </c>
      <c r="M75" s="19">
        <f>A75*Table!$AD$9/$AC$16</f>
        <v>16.118195436448662</v>
      </c>
      <c r="N75" s="19">
        <f>ABS(A75*Table!$AE$9/$AC$16)</f>
        <v>20.356534787060131</v>
      </c>
      <c r="O75" s="19">
        <f>($L75*(Table!$AC$10/Table!$AC$9)/(Table!$AC$12-Table!$AC$14))</f>
        <v>100.83956103884299</v>
      </c>
      <c r="P75" s="19">
        <f>$N75*(Table!$AE$10/Table!$AE$9)/(Table!$AC$12-Table!$AC$13)</f>
        <v>167.13082747996819</v>
      </c>
      <c r="Q75" s="19">
        <f>'Raw Data'!C75</f>
        <v>0.34361960811505554</v>
      </c>
      <c r="R75" s="19">
        <f>'Raw Data'!C75/'Raw Data'!I$30*100</f>
        <v>5.7930835687862023</v>
      </c>
      <c r="S75" s="24">
        <f t="shared" si="7"/>
        <v>0.26598919603854621</v>
      </c>
      <c r="T75" s="24">
        <f t="shared" si="8"/>
        <v>1.6600787966414399E-2</v>
      </c>
      <c r="U75" s="63">
        <f t="shared" si="9"/>
        <v>2.3217150290469907E-2</v>
      </c>
      <c r="V75" s="63">
        <f t="shared" si="10"/>
        <v>0.68794824493836115</v>
      </c>
      <c r="W75" s="63">
        <f t="shared" si="11"/>
        <v>6.3717440092584867E-3</v>
      </c>
      <c r="X75" s="68">
        <f t="shared" si="12"/>
        <v>1.9219015647305793</v>
      </c>
      <c r="AS75" s="110"/>
      <c r="AT75" s="110"/>
    </row>
    <row r="76" spans="1:46" x14ac:dyDescent="0.2">
      <c r="A76" s="19">
        <f>'Raw Data'!A76</f>
        <v>272.40704345703125</v>
      </c>
      <c r="B76" s="11">
        <f>'Raw Data'!E76</f>
        <v>0.33688016939621834</v>
      </c>
      <c r="C76" s="11">
        <f t="shared" si="1"/>
        <v>0.66311983060378166</v>
      </c>
      <c r="D76" s="26">
        <f t="shared" si="2"/>
        <v>7.952310298684595E-3</v>
      </c>
      <c r="E76" s="85">
        <f>(2*Table!$AC$16*0.147)/A76</f>
        <v>0.4009818386416456</v>
      </c>
      <c r="F76" s="85">
        <f t="shared" si="3"/>
        <v>0.80196367728329121</v>
      </c>
      <c r="G76" s="19">
        <f>IF((('Raw Data'!C76)/('Raw Data'!C$136)*100)&lt;0,0,('Raw Data'!C76)/('Raw Data'!C$136)*100)</f>
        <v>34.966715565273411</v>
      </c>
      <c r="H76" s="19">
        <f t="shared" si="4"/>
        <v>0.82541567465745658</v>
      </c>
      <c r="I76" s="95">
        <f t="shared" si="5"/>
        <v>3.8117451841771566E-2</v>
      </c>
      <c r="J76" s="85">
        <f>'Raw Data'!F76/I76</f>
        <v>0.20862649296955207</v>
      </c>
      <c r="K76" s="42">
        <f t="shared" si="6"/>
        <v>0.45092185525158685</v>
      </c>
      <c r="L76" s="19">
        <f>A76*Table!$AC$9/$AC$16</f>
        <v>51.324020234223589</v>
      </c>
      <c r="M76" s="19">
        <f>A76*Table!$AD$9/$AC$16</f>
        <v>17.59680693744809</v>
      </c>
      <c r="N76" s="19">
        <f>ABS(A76*Table!$AE$9/$AC$16)</f>
        <v>22.223952673592095</v>
      </c>
      <c r="O76" s="19">
        <f>($L76*(Table!$AC$10/Table!$AC$9)/(Table!$AC$12-Table!$AC$14))</f>
        <v>110.0901334925431</v>
      </c>
      <c r="P76" s="19">
        <f>$N76*(Table!$AE$10/Table!$AE$9)/(Table!$AC$12-Table!$AC$13)</f>
        <v>182.46266562883488</v>
      </c>
      <c r="Q76" s="19">
        <f>'Raw Data'!C76</f>
        <v>0.35192711285466793</v>
      </c>
      <c r="R76" s="19">
        <f>'Raw Data'!C76/'Raw Data'!I$30*100</f>
        <v>5.9331398055902085</v>
      </c>
      <c r="S76" s="24">
        <f t="shared" si="7"/>
        <v>0.238963314326366</v>
      </c>
      <c r="T76" s="24">
        <f t="shared" si="8"/>
        <v>1.4143311500165012E-2</v>
      </c>
      <c r="U76" s="63">
        <f t="shared" si="9"/>
        <v>2.1780419956454196E-2</v>
      </c>
      <c r="V76" s="63">
        <f t="shared" si="10"/>
        <v>0.6175084761298737</v>
      </c>
      <c r="W76" s="63">
        <f t="shared" si="11"/>
        <v>4.802757423413454E-3</v>
      </c>
      <c r="X76" s="68">
        <f t="shared" si="12"/>
        <v>1.9267043221539928</v>
      </c>
      <c r="AS76" s="110"/>
      <c r="AT76" s="110"/>
    </row>
    <row r="77" spans="1:46" x14ac:dyDescent="0.2">
      <c r="A77" s="19">
        <f>'Raw Data'!A77</f>
        <v>298.28427124023437</v>
      </c>
      <c r="B77" s="11">
        <f>'Raw Data'!E77</f>
        <v>0.3451773146143175</v>
      </c>
      <c r="C77" s="11">
        <f t="shared" si="1"/>
        <v>0.65482268538568245</v>
      </c>
      <c r="D77" s="26">
        <f t="shared" si="2"/>
        <v>8.2971452180991556E-3</v>
      </c>
      <c r="E77" s="85">
        <f>(2*Table!$AC$16*0.147)/A77</f>
        <v>0.3661952294372316</v>
      </c>
      <c r="F77" s="85">
        <f t="shared" si="3"/>
        <v>0.73239045887446319</v>
      </c>
      <c r="G77" s="19">
        <f>IF((('Raw Data'!C77)/('Raw Data'!C$136)*100)&lt;0,0,('Raw Data'!C77)/('Raw Data'!C$136)*100)</f>
        <v>35.827923624403226</v>
      </c>
      <c r="H77" s="19">
        <f t="shared" si="4"/>
        <v>0.86120805912981524</v>
      </c>
      <c r="I77" s="95">
        <f t="shared" si="5"/>
        <v>3.9412020618414534E-2</v>
      </c>
      <c r="J77" s="85">
        <f>'Raw Data'!F77/I77</f>
        <v>0.21052321316970155</v>
      </c>
      <c r="K77" s="42">
        <f t="shared" si="6"/>
        <v>0.49375704560748684</v>
      </c>
      <c r="L77" s="19">
        <f>A77*Table!$AC$9/$AC$16</f>
        <v>56.199530593632581</v>
      </c>
      <c r="M77" s="19">
        <f>A77*Table!$AD$9/$AC$16</f>
        <v>19.268410489245454</v>
      </c>
      <c r="N77" s="19">
        <f>ABS(A77*Table!$AE$9/$AC$16)</f>
        <v>24.335110587423287</v>
      </c>
      <c r="O77" s="19">
        <f>($L77*(Table!$AC$10/Table!$AC$9)/(Table!$AC$12-Table!$AC$14))</f>
        <v>120.54811367145558</v>
      </c>
      <c r="P77" s="19">
        <f>$N77*(Table!$AE$10/Table!$AE$9)/(Table!$AC$12-Table!$AC$13)</f>
        <v>199.79565342712056</v>
      </c>
      <c r="Q77" s="19">
        <f>'Raw Data'!C77</f>
        <v>0.36059485476056574</v>
      </c>
      <c r="R77" s="19">
        <f>'Raw Data'!C77/'Raw Data'!I$30*100</f>
        <v>6.0792692814049971</v>
      </c>
      <c r="S77" s="24">
        <f t="shared" si="7"/>
        <v>0.24932544710838273</v>
      </c>
      <c r="T77" s="24">
        <f t="shared" si="8"/>
        <v>1.2004853624684175E-2</v>
      </c>
      <c r="U77" s="63">
        <f t="shared" si="9"/>
        <v>2.0380790633472024E-2</v>
      </c>
      <c r="V77" s="63">
        <f t="shared" si="10"/>
        <v>0.55190668356328287</v>
      </c>
      <c r="W77" s="63">
        <f t="shared" si="11"/>
        <v>4.1792849604771658E-3</v>
      </c>
      <c r="X77" s="68">
        <f t="shared" si="12"/>
        <v>1.9308836071144699</v>
      </c>
      <c r="AS77" s="110"/>
      <c r="AT77" s="110"/>
    </row>
    <row r="78" spans="1:46" x14ac:dyDescent="0.2">
      <c r="A78" s="19">
        <f>'Raw Data'!A78</f>
        <v>326.33975219726562</v>
      </c>
      <c r="B78" s="11">
        <f>'Raw Data'!E78</f>
        <v>0.35294095517732604</v>
      </c>
      <c r="C78" s="11">
        <f t="shared" si="1"/>
        <v>0.64705904482267396</v>
      </c>
      <c r="D78" s="26">
        <f t="shared" si="2"/>
        <v>7.7636405630085448E-3</v>
      </c>
      <c r="E78" s="85">
        <f>(2*Table!$AC$16*0.147)/A78</f>
        <v>0.33471336669492724</v>
      </c>
      <c r="F78" s="85">
        <f t="shared" si="3"/>
        <v>0.66942673338985448</v>
      </c>
      <c r="G78" s="19">
        <f>IF((('Raw Data'!C78)/('Raw Data'!C$136)*100)&lt;0,0,('Raw Data'!C78)/('Raw Data'!C$136)*100)</f>
        <v>36.633756190339916</v>
      </c>
      <c r="H78" s="19">
        <f t="shared" si="4"/>
        <v>0.80583256593669006</v>
      </c>
      <c r="I78" s="95">
        <f t="shared" si="5"/>
        <v>3.903962613917844E-2</v>
      </c>
      <c r="J78" s="85">
        <f>'Raw Data'!F78/I78</f>
        <v>0.19886564833717243</v>
      </c>
      <c r="K78" s="42">
        <f t="shared" si="6"/>
        <v>0.54019795022791239</v>
      </c>
      <c r="L78" s="19">
        <f>A78*Table!$AC$9/$AC$16</f>
        <v>61.485444107637129</v>
      </c>
      <c r="M78" s="19">
        <f>A78*Table!$AD$9/$AC$16</f>
        <v>21.080723694047016</v>
      </c>
      <c r="N78" s="19">
        <f>ABS(A78*Table!$AE$9/$AC$16)</f>
        <v>26.623978280090991</v>
      </c>
      <c r="O78" s="19">
        <f>($L78*(Table!$AC$10/Table!$AC$9)/(Table!$AC$12-Table!$AC$14))</f>
        <v>131.88640949729117</v>
      </c>
      <c r="P78" s="19">
        <f>$N78*(Table!$AE$10/Table!$AE$9)/(Table!$AC$12-Table!$AC$13)</f>
        <v>218.58767060830039</v>
      </c>
      <c r="Q78" s="19">
        <f>'Raw Data'!C78</f>
        <v>0.36870526272396087</v>
      </c>
      <c r="R78" s="19">
        <f>'Raw Data'!C78/'Raw Data'!I$30*100</f>
        <v>6.2160026633171421</v>
      </c>
      <c r="S78" s="24">
        <f t="shared" si="7"/>
        <v>0.23329387442062113</v>
      </c>
      <c r="T78" s="24">
        <f t="shared" si="8"/>
        <v>1.0333154263070687E-2</v>
      </c>
      <c r="U78" s="63">
        <f t="shared" si="9"/>
        <v>1.9047641672411693E-2</v>
      </c>
      <c r="V78" s="63">
        <f t="shared" si="10"/>
        <v>0.49224848246184455</v>
      </c>
      <c r="W78" s="63">
        <f t="shared" si="11"/>
        <v>3.2670776827247268E-3</v>
      </c>
      <c r="X78" s="68">
        <f t="shared" si="12"/>
        <v>1.9341506847971948</v>
      </c>
      <c r="AS78" s="110"/>
      <c r="AT78" s="110"/>
    </row>
    <row r="79" spans="1:46" x14ac:dyDescent="0.2">
      <c r="A79" s="19">
        <f>'Raw Data'!A79</f>
        <v>357.25662231445312</v>
      </c>
      <c r="B79" s="11">
        <f>'Raw Data'!E79</f>
        <v>0.36080707986461491</v>
      </c>
      <c r="C79" s="11">
        <f t="shared" si="1"/>
        <v>0.63919292013538509</v>
      </c>
      <c r="D79" s="26">
        <f t="shared" si="2"/>
        <v>7.8661246872888668E-3</v>
      </c>
      <c r="E79" s="85">
        <f>(2*Table!$AC$16*0.147)/A79</f>
        <v>0.30574738247452787</v>
      </c>
      <c r="F79" s="85">
        <f t="shared" si="3"/>
        <v>0.61149476494905575</v>
      </c>
      <c r="G79" s="19">
        <f>IF((('Raw Data'!C79)/('Raw Data'!C$136)*100)&lt;0,0,('Raw Data'!C79)/('Raw Data'!C$136)*100)</f>
        <v>37.450226168475979</v>
      </c>
      <c r="H79" s="19">
        <f t="shared" si="4"/>
        <v>0.81646997813606248</v>
      </c>
      <c r="I79" s="95">
        <f t="shared" si="5"/>
        <v>3.9310308448305187E-2</v>
      </c>
      <c r="J79" s="85">
        <f>'Raw Data'!F79/I79</f>
        <v>0.20010335705284971</v>
      </c>
      <c r="K79" s="42">
        <f t="shared" si="6"/>
        <v>0.5913753803519376</v>
      </c>
      <c r="L79" s="19">
        <f>A79*Table!$AC$9/$AC$16</f>
        <v>67.310469948878591</v>
      </c>
      <c r="M79" s="19">
        <f>A79*Table!$AD$9/$AC$16</f>
        <v>23.07787541104409</v>
      </c>
      <c r="N79" s="19">
        <f>ABS(A79*Table!$AE$9/$AC$16)</f>
        <v>29.146288458198953</v>
      </c>
      <c r="O79" s="19">
        <f>($L79*(Table!$AC$10/Table!$AC$9)/(Table!$AC$12-Table!$AC$14))</f>
        <v>144.38110242144703</v>
      </c>
      <c r="P79" s="19">
        <f>$N79*(Table!$AE$10/Table!$AE$9)/(Table!$AC$12-Table!$AC$13)</f>
        <v>239.29629276025406</v>
      </c>
      <c r="Q79" s="19">
        <f>'Raw Data'!C79</f>
        <v>0.37692273232305884</v>
      </c>
      <c r="R79" s="19">
        <f>'Raw Data'!C79/'Raw Data'!I$30*100</f>
        <v>6.3545409975311635</v>
      </c>
      <c r="S79" s="24">
        <f t="shared" si="7"/>
        <v>0.23637347583002688</v>
      </c>
      <c r="T79" s="24">
        <f t="shared" si="8"/>
        <v>8.9198587977844523E-3</v>
      </c>
      <c r="U79" s="63">
        <f t="shared" si="9"/>
        <v>1.7787048862422404E-2</v>
      </c>
      <c r="V79" s="63">
        <f t="shared" si="10"/>
        <v>0.43842830791261361</v>
      </c>
      <c r="W79" s="63">
        <f t="shared" si="11"/>
        <v>2.7620672590771824E-3</v>
      </c>
      <c r="X79" s="68">
        <f t="shared" si="12"/>
        <v>1.9369127520562719</v>
      </c>
      <c r="AS79" s="110"/>
      <c r="AT79" s="110"/>
    </row>
    <row r="80" spans="1:46" x14ac:dyDescent="0.2">
      <c r="A80" s="19">
        <f>'Raw Data'!A80</f>
        <v>391.59793090820312</v>
      </c>
      <c r="B80" s="11">
        <f>'Raw Data'!E80</f>
        <v>0.36881267820897196</v>
      </c>
      <c r="C80" s="11">
        <f t="shared" si="1"/>
        <v>0.63118732179102799</v>
      </c>
      <c r="D80" s="26">
        <f t="shared" si="2"/>
        <v>8.0055983443570455E-3</v>
      </c>
      <c r="E80" s="85">
        <f>(2*Table!$AC$16*0.147)/A80</f>
        <v>0.27893476579665683</v>
      </c>
      <c r="F80" s="85">
        <f t="shared" si="3"/>
        <v>0.55786953159331365</v>
      </c>
      <c r="G80" s="19">
        <f>IF((('Raw Data'!C80)/('Raw Data'!C$136)*100)&lt;0,0,('Raw Data'!C80)/('Raw Data'!C$136)*100)</f>
        <v>38.281172913541639</v>
      </c>
      <c r="H80" s="19">
        <f t="shared" si="4"/>
        <v>0.8309467450656598</v>
      </c>
      <c r="I80" s="95">
        <f t="shared" si="5"/>
        <v>3.9860100578768654E-2</v>
      </c>
      <c r="J80" s="85">
        <f>'Raw Data'!F80/I80</f>
        <v>0.20084240200390263</v>
      </c>
      <c r="K80" s="42">
        <f t="shared" si="6"/>
        <v>0.64822136489896942</v>
      </c>
      <c r="L80" s="19">
        <f>A80*Table!$AC$9/$AC$16</f>
        <v>73.780691844640103</v>
      </c>
      <c r="M80" s="19">
        <f>A80*Table!$AD$9/$AC$16</f>
        <v>25.296237203876608</v>
      </c>
      <c r="N80" s="19">
        <f>ABS(A80*Table!$AE$9/$AC$16)</f>
        <v>31.947976723124846</v>
      </c>
      <c r="O80" s="19">
        <f>($L80*(Table!$AC$10/Table!$AC$9)/(Table!$AC$12-Table!$AC$14))</f>
        <v>158.25974226649529</v>
      </c>
      <c r="P80" s="19">
        <f>$N80*(Table!$AE$10/Table!$AE$9)/(Table!$AC$12-Table!$AC$13)</f>
        <v>262.29865946736322</v>
      </c>
      <c r="Q80" s="19">
        <f>'Raw Data'!C80</f>
        <v>0.38528590524906753</v>
      </c>
      <c r="R80" s="19">
        <f>'Raw Data'!C80/'Raw Data'!I$30*100</f>
        <v>6.4955357443861104</v>
      </c>
      <c r="S80" s="24">
        <f t="shared" si="7"/>
        <v>0.24056459590738904</v>
      </c>
      <c r="T80" s="24">
        <f t="shared" si="8"/>
        <v>7.7227166119634427E-3</v>
      </c>
      <c r="U80" s="63">
        <f t="shared" si="9"/>
        <v>1.6587257571360276E-2</v>
      </c>
      <c r="V80" s="63">
        <f t="shared" si="10"/>
        <v>0.38959352014261395</v>
      </c>
      <c r="W80" s="63">
        <f t="shared" si="11"/>
        <v>2.3396291271950325E-3</v>
      </c>
      <c r="X80" s="68">
        <f t="shared" si="12"/>
        <v>1.939252381183467</v>
      </c>
      <c r="AS80" s="110"/>
      <c r="AT80" s="110"/>
    </row>
    <row r="81" spans="1:46" x14ac:dyDescent="0.2">
      <c r="A81" s="19">
        <f>'Raw Data'!A81</f>
        <v>428.40032958984375</v>
      </c>
      <c r="B81" s="11">
        <f>'Raw Data'!E81</f>
        <v>0.37699672793057232</v>
      </c>
      <c r="C81" s="11">
        <f t="shared" si="1"/>
        <v>0.62300327206942763</v>
      </c>
      <c r="D81" s="26">
        <f t="shared" si="2"/>
        <v>8.1840497216003616E-3</v>
      </c>
      <c r="E81" s="85">
        <f>(2*Table!$AC$16*0.147)/A81</f>
        <v>0.25497243956117771</v>
      </c>
      <c r="F81" s="85">
        <f t="shared" si="3"/>
        <v>0.50994487912235542</v>
      </c>
      <c r="G81" s="19">
        <f>IF((('Raw Data'!C81)/('Raw Data'!C$136)*100)&lt;0,0,('Raw Data'!C81)/('Raw Data'!C$136)*100)</f>
        <v>39.130642145583856</v>
      </c>
      <c r="H81" s="19">
        <f t="shared" si="4"/>
        <v>0.84946923204221747</v>
      </c>
      <c r="I81" s="95">
        <f t="shared" si="5"/>
        <v>3.900940783549145E-2</v>
      </c>
      <c r="J81" s="85">
        <f>'Raw Data'!F81/I81</f>
        <v>0.2097968201956239</v>
      </c>
      <c r="K81" s="42">
        <f t="shared" si="6"/>
        <v>0.70914125037855158</v>
      </c>
      <c r="L81" s="19">
        <f>A81*Table!$AC$9/$AC$16</f>
        <v>80.714605999845972</v>
      </c>
      <c r="M81" s="19">
        <f>A81*Table!$AD$9/$AC$16</f>
        <v>27.673579199947188</v>
      </c>
      <c r="N81" s="19">
        <f>ABS(A81*Table!$AE$9/$AC$16)</f>
        <v>34.950449626159241</v>
      </c>
      <c r="O81" s="19">
        <f>($L81*(Table!$AC$10/Table!$AC$9)/(Table!$AC$12-Table!$AC$14))</f>
        <v>173.13300300267264</v>
      </c>
      <c r="P81" s="19">
        <f>$N81*(Table!$AE$10/Table!$AE$9)/(Table!$AC$12-Table!$AC$13)</f>
        <v>286.94950431986234</v>
      </c>
      <c r="Q81" s="19">
        <f>'Raw Data'!C81</f>
        <v>0.3938355001840973</v>
      </c>
      <c r="R81" s="19">
        <f>'Raw Data'!C81/'Raw Data'!I$30*100</f>
        <v>6.6396733802142585</v>
      </c>
      <c r="S81" s="24">
        <f t="shared" si="7"/>
        <v>0.24592697878110831</v>
      </c>
      <c r="T81" s="24">
        <f t="shared" si="8"/>
        <v>6.7001269880494485E-3</v>
      </c>
      <c r="U81" s="63">
        <f t="shared" si="9"/>
        <v>1.5498758804810378E-2</v>
      </c>
      <c r="V81" s="63">
        <f t="shared" si="10"/>
        <v>0.34734814745490145</v>
      </c>
      <c r="W81" s="63">
        <f t="shared" si="11"/>
        <v>1.9984931594701225E-3</v>
      </c>
      <c r="X81" s="68">
        <f t="shared" si="12"/>
        <v>1.9412508743429371</v>
      </c>
      <c r="AS81" s="110"/>
      <c r="AT81" s="110"/>
    </row>
    <row r="82" spans="1:46" x14ac:dyDescent="0.2">
      <c r="A82" s="19">
        <f>'Raw Data'!A82</f>
        <v>468.96780395507812</v>
      </c>
      <c r="B82" s="11">
        <f>'Raw Data'!E82</f>
        <v>0.38508982963843058</v>
      </c>
      <c r="C82" s="11">
        <f t="shared" si="1"/>
        <v>0.61491017036156936</v>
      </c>
      <c r="D82" s="26">
        <f t="shared" si="2"/>
        <v>8.0931017078582634E-3</v>
      </c>
      <c r="E82" s="85">
        <f>(2*Table!$AC$16*0.147)/A82</f>
        <v>0.23291636701524629</v>
      </c>
      <c r="F82" s="85">
        <f t="shared" si="3"/>
        <v>0.46583273403049258</v>
      </c>
      <c r="G82" s="19">
        <f>IF((('Raw Data'!C82)/('Raw Data'!C$136)*100)&lt;0,0,('Raw Data'!C82)/('Raw Data'!C$136)*100)</f>
        <v>39.970671364183161</v>
      </c>
      <c r="H82" s="19">
        <f t="shared" si="4"/>
        <v>0.84002921859930524</v>
      </c>
      <c r="I82" s="95">
        <f t="shared" si="5"/>
        <v>3.9293231836574627E-2</v>
      </c>
      <c r="J82" s="85">
        <f>'Raw Data'!F82/I82</f>
        <v>0.20596681233853367</v>
      </c>
      <c r="K82" s="42">
        <f t="shared" si="6"/>
        <v>0.77629355514826348</v>
      </c>
      <c r="L82" s="19">
        <f>A82*Table!$AC$9/$AC$16</f>
        <v>88.357895427129293</v>
      </c>
      <c r="M82" s="19">
        <f>A82*Table!$AD$9/$AC$16</f>
        <v>30.294135575015758</v>
      </c>
      <c r="N82" s="19">
        <f>ABS(A82*Table!$AE$9/$AC$16)</f>
        <v>38.260091032411431</v>
      </c>
      <c r="O82" s="19">
        <f>($L82*(Table!$AC$10/Table!$AC$9)/(Table!$AC$12-Table!$AC$14))</f>
        <v>189.5278752190676</v>
      </c>
      <c r="P82" s="19">
        <f>$N82*(Table!$AE$10/Table!$AE$9)/(Table!$AC$12-Table!$AC$13)</f>
        <v>314.12225806577521</v>
      </c>
      <c r="Q82" s="19">
        <f>'Raw Data'!C82</f>
        <v>0.40229008486086965</v>
      </c>
      <c r="R82" s="19">
        <f>'Raw Data'!C82/'Raw Data'!I$30*100</f>
        <v>6.7822092379337686</v>
      </c>
      <c r="S82" s="24">
        <f t="shared" si="7"/>
        <v>0.24319403225627179</v>
      </c>
      <c r="T82" s="24">
        <f t="shared" si="8"/>
        <v>5.8562839783864451E-3</v>
      </c>
      <c r="U82" s="63">
        <f t="shared" si="9"/>
        <v>1.4461993298336166E-2</v>
      </c>
      <c r="V82" s="63">
        <f t="shared" si="10"/>
        <v>0.30897170354257691</v>
      </c>
      <c r="W82" s="63">
        <f t="shared" si="11"/>
        <v>1.6491605655293221E-3</v>
      </c>
      <c r="X82" s="68">
        <f t="shared" si="12"/>
        <v>1.9429000349084664</v>
      </c>
      <c r="AS82" s="110"/>
      <c r="AT82" s="110"/>
    </row>
    <row r="83" spans="1:46" x14ac:dyDescent="0.2">
      <c r="A83" s="19">
        <f>'Raw Data'!A83</f>
        <v>512.64129638671875</v>
      </c>
      <c r="B83" s="11">
        <f>'Raw Data'!E83</f>
        <v>0.39325388189386756</v>
      </c>
      <c r="C83" s="11">
        <f t="shared" si="1"/>
        <v>0.60674611810613244</v>
      </c>
      <c r="D83" s="26">
        <f t="shared" si="2"/>
        <v>8.1640522554369821E-3</v>
      </c>
      <c r="E83" s="85">
        <f>(2*Table!$AC$16*0.147)/A83</f>
        <v>0.21307350366470579</v>
      </c>
      <c r="F83" s="85">
        <f t="shared" si="3"/>
        <v>0.42614700732941158</v>
      </c>
      <c r="G83" s="19">
        <f>IF((('Raw Data'!C83)/('Raw Data'!C$136)*100)&lt;0,0,('Raw Data'!C83)/('Raw Data'!C$136)*100)</f>
        <v>40.818064945074354</v>
      </c>
      <c r="H83" s="19">
        <f t="shared" si="4"/>
        <v>0.84739358089119321</v>
      </c>
      <c r="I83" s="95">
        <f t="shared" si="5"/>
        <v>3.8670560208809879E-2</v>
      </c>
      <c r="J83" s="85">
        <f>'Raw Data'!F83/I83</f>
        <v>0.21111802392707665</v>
      </c>
      <c r="K83" s="42">
        <f t="shared" si="6"/>
        <v>0.84858732546590909</v>
      </c>
      <c r="L83" s="19">
        <f>A83*Table!$AC$9/$AC$16</f>
        <v>96.586387542511403</v>
      </c>
      <c r="M83" s="19">
        <f>A83*Table!$AD$9/$AC$16</f>
        <v>33.115332871718195</v>
      </c>
      <c r="N83" s="19">
        <f>ABS(A83*Table!$AE$9/$AC$16)</f>
        <v>41.823132635791858</v>
      </c>
      <c r="O83" s="19">
        <f>($L83*(Table!$AC$10/Table!$AC$9)/(Table!$AC$12-Table!$AC$14))</f>
        <v>207.17800845669544</v>
      </c>
      <c r="P83" s="19">
        <f>$N83*(Table!$AE$10/Table!$AE$9)/(Table!$AC$12-Table!$AC$13)</f>
        <v>343.37547320026147</v>
      </c>
      <c r="Q83" s="19">
        <f>'Raw Data'!C83</f>
        <v>0.41081878913159015</v>
      </c>
      <c r="R83" s="19">
        <f>'Raw Data'!C83/'Raw Data'!I$30*100</f>
        <v>6.9259946780161172</v>
      </c>
      <c r="S83" s="24">
        <f t="shared" si="7"/>
        <v>0.24532606400124604</v>
      </c>
      <c r="T83" s="24">
        <f t="shared" si="8"/>
        <v>5.143904641075836E-3</v>
      </c>
      <c r="U83" s="63">
        <f t="shared" si="9"/>
        <v>1.351041113315106E-2</v>
      </c>
      <c r="V83" s="63">
        <f t="shared" si="10"/>
        <v>0.27538066185299032</v>
      </c>
      <c r="W83" s="63">
        <f t="shared" si="11"/>
        <v>1.3922351638127187E-3</v>
      </c>
      <c r="X83" s="68">
        <f t="shared" si="12"/>
        <v>1.9442922700722791</v>
      </c>
      <c r="AS83" s="110"/>
      <c r="AT83" s="110"/>
    </row>
    <row r="84" spans="1:46" x14ac:dyDescent="0.2">
      <c r="A84" s="19">
        <f>'Raw Data'!A84</f>
        <v>561.5751953125</v>
      </c>
      <c r="B84" s="11">
        <f>'Raw Data'!E84</f>
        <v>0.40180049839216275</v>
      </c>
      <c r="C84" s="11">
        <f t="shared" si="1"/>
        <v>0.59819950160783719</v>
      </c>
      <c r="D84" s="26">
        <f t="shared" si="2"/>
        <v>8.5466164982951898E-3</v>
      </c>
      <c r="E84" s="85">
        <f>(2*Table!$AC$16*0.147)/A84</f>
        <v>0.19450694770012344</v>
      </c>
      <c r="F84" s="85">
        <f t="shared" si="3"/>
        <v>0.38901389540024689</v>
      </c>
      <c r="G84" s="19">
        <f>IF((('Raw Data'!C84)/('Raw Data'!C$136)*100)&lt;0,0,('Raw Data'!C84)/('Raw Data'!C$136)*100)</f>
        <v>41.70516705226273</v>
      </c>
      <c r="H84" s="19">
        <f t="shared" si="4"/>
        <v>0.88710210718837601</v>
      </c>
      <c r="I84" s="95">
        <f t="shared" si="5"/>
        <v>3.9594328497010944E-2</v>
      </c>
      <c r="J84" s="85">
        <f>'Raw Data'!F84/I84</f>
        <v>0.21585456358832783</v>
      </c>
      <c r="K84" s="42">
        <f t="shared" si="6"/>
        <v>0.92958877171444365</v>
      </c>
      <c r="L84" s="19">
        <f>A84*Table!$AC$9/$AC$16</f>
        <v>105.80598916049381</v>
      </c>
      <c r="M84" s="19">
        <f>A84*Table!$AD$9/$AC$16</f>
        <v>36.276339140740738</v>
      </c>
      <c r="N84" s="19">
        <f>ABS(A84*Table!$AE$9/$AC$16)</f>
        <v>45.815337242764301</v>
      </c>
      <c r="O84" s="19">
        <f>($L84*(Table!$AC$10/Table!$AC$9)/(Table!$AC$12-Table!$AC$14))</f>
        <v>226.95407370333294</v>
      </c>
      <c r="P84" s="19">
        <f>$N84*(Table!$AE$10/Table!$AE$9)/(Table!$AC$12-Table!$AC$13)</f>
        <v>376.15219411136525</v>
      </c>
      <c r="Q84" s="19">
        <f>'Raw Data'!C84</f>
        <v>0.41974714509362815</v>
      </c>
      <c r="R84" s="19">
        <f>'Raw Data'!C84/'Raw Data'!I$30*100</f>
        <v>7.0765178466550811</v>
      </c>
      <c r="S84" s="24">
        <f t="shared" si="7"/>
        <v>0.25682194582457929</v>
      </c>
      <c r="T84" s="24">
        <f t="shared" si="8"/>
        <v>4.5224476210569131E-3</v>
      </c>
      <c r="U84" s="63">
        <f t="shared" si="9"/>
        <v>1.2601193759487914E-2</v>
      </c>
      <c r="V84" s="63">
        <f t="shared" si="10"/>
        <v>0.24477612909800578</v>
      </c>
      <c r="W84" s="63">
        <f t="shared" si="11"/>
        <v>1.2145415662040745E-3</v>
      </c>
      <c r="X84" s="68">
        <f t="shared" si="12"/>
        <v>1.9455068116384833</v>
      </c>
      <c r="AS84" s="110"/>
      <c r="AT84" s="110"/>
    </row>
    <row r="85" spans="1:46" x14ac:dyDescent="0.2">
      <c r="A85" s="19">
        <f>'Raw Data'!A85</f>
        <v>613.270751953125</v>
      </c>
      <c r="B85" s="11">
        <f>'Raw Data'!E85</f>
        <v>0.41022093434673546</v>
      </c>
      <c r="C85" s="11">
        <f t="shared" si="1"/>
        <v>0.58977906565326454</v>
      </c>
      <c r="D85" s="26">
        <f t="shared" si="2"/>
        <v>8.4204359545727026E-3</v>
      </c>
      <c r="E85" s="85">
        <f>(2*Table!$AC$16*0.147)/A85</f>
        <v>0.17811101670259338</v>
      </c>
      <c r="F85" s="85">
        <f t="shared" si="3"/>
        <v>0.35622203340518677</v>
      </c>
      <c r="G85" s="19">
        <f>IF((('Raw Data'!C85)/('Raw Data'!C$136)*100)&lt;0,0,('Raw Data'!C85)/('Raw Data'!C$136)*100)</f>
        <v>42.579172160627685</v>
      </c>
      <c r="H85" s="19">
        <f t="shared" si="4"/>
        <v>0.87400510836495471</v>
      </c>
      <c r="I85" s="95">
        <f t="shared" si="5"/>
        <v>3.8244336025882508E-2</v>
      </c>
      <c r="J85" s="85">
        <f>'Raw Data'!F85/I85</f>
        <v>0.22017471943751432</v>
      </c>
      <c r="K85" s="42">
        <f t="shared" si="6"/>
        <v>1.0151616556341323</v>
      </c>
      <c r="L85" s="19">
        <f>A85*Table!$AC$9/$AC$16</f>
        <v>115.54591277396455</v>
      </c>
      <c r="M85" s="19">
        <f>A85*Table!$AD$9/$AC$16</f>
        <v>39.615741522502134</v>
      </c>
      <c r="N85" s="19">
        <f>ABS(A85*Table!$AE$9/$AC$16)</f>
        <v>50.032847882857091</v>
      </c>
      <c r="O85" s="19">
        <f>($L85*(Table!$AC$10/Table!$AC$9)/(Table!$AC$12-Table!$AC$14))</f>
        <v>247.84623074638475</v>
      </c>
      <c r="P85" s="19">
        <f>$N85*(Table!$AE$10/Table!$AE$9)/(Table!$AC$12-Table!$AC$13)</f>
        <v>410.77871825005809</v>
      </c>
      <c r="Q85" s="19">
        <f>'Raw Data'!C85</f>
        <v>0.4285436845865333</v>
      </c>
      <c r="R85" s="19">
        <f>'Raw Data'!C85/'Raw Data'!I$30*100</f>
        <v>7.224818721212463</v>
      </c>
      <c r="S85" s="24">
        <f t="shared" si="7"/>
        <v>0.25303027776851561</v>
      </c>
      <c r="T85" s="24">
        <f t="shared" si="8"/>
        <v>4.0090394382210626E-3</v>
      </c>
      <c r="U85" s="63">
        <f t="shared" si="9"/>
        <v>1.1780797793149424E-2</v>
      </c>
      <c r="V85" s="63">
        <f t="shared" si="10"/>
        <v>0.21843856578165388</v>
      </c>
      <c r="W85" s="63">
        <f t="shared" si="11"/>
        <v>1.0033768360434398E-3</v>
      </c>
      <c r="X85" s="68">
        <f t="shared" si="12"/>
        <v>1.9465101884745266</v>
      </c>
      <c r="AS85" s="110"/>
      <c r="AT85" s="110"/>
    </row>
    <row r="86" spans="1:46" x14ac:dyDescent="0.2">
      <c r="A86" s="19">
        <f>'Raw Data'!A86</f>
        <v>671.63433837890625</v>
      </c>
      <c r="B86" s="11">
        <f>'Raw Data'!E86</f>
        <v>0.41903822175120575</v>
      </c>
      <c r="C86" s="11">
        <f t="shared" si="1"/>
        <v>0.58096177824879425</v>
      </c>
      <c r="D86" s="26">
        <f t="shared" si="2"/>
        <v>8.8172874044702976E-3</v>
      </c>
      <c r="E86" s="85">
        <f>(2*Table!$AC$16*0.147)/A86</f>
        <v>0.16263355058346077</v>
      </c>
      <c r="F86" s="85">
        <f t="shared" si="3"/>
        <v>0.32526710116692154</v>
      </c>
      <c r="G86" s="19">
        <f>IF((('Raw Data'!C86)/('Raw Data'!C$136)*100)&lt;0,0,('Raw Data'!C86)/('Raw Data'!C$136)*100)</f>
        <v>43.494368746054363</v>
      </c>
      <c r="H86" s="19">
        <f t="shared" si="4"/>
        <v>0.9151965854266777</v>
      </c>
      <c r="I86" s="95">
        <f t="shared" si="5"/>
        <v>3.9480639180347721E-2</v>
      </c>
      <c r="J86" s="85">
        <f>'Raw Data'!F86/I86</f>
        <v>0.22333193148654187</v>
      </c>
      <c r="K86" s="42">
        <f t="shared" si="6"/>
        <v>1.1117722877832266</v>
      </c>
      <c r="L86" s="19">
        <f>A86*Table!$AC$9/$AC$16</f>
        <v>126.54215520824341</v>
      </c>
      <c r="M86" s="19">
        <f>A86*Table!$AD$9/$AC$16</f>
        <v>43.385881785683459</v>
      </c>
      <c r="N86" s="19">
        <f>ABS(A86*Table!$AE$9/$AC$16)</f>
        <v>54.794360529986058</v>
      </c>
      <c r="O86" s="19">
        <f>($L86*(Table!$AC$10/Table!$AC$9)/(Table!$AC$12-Table!$AC$14))</f>
        <v>271.43319435487655</v>
      </c>
      <c r="P86" s="19">
        <f>$N86*(Table!$AE$10/Table!$AE$9)/(Table!$AC$12-Table!$AC$13)</f>
        <v>449.87159712632223</v>
      </c>
      <c r="Q86" s="19">
        <f>'Raw Data'!C86</f>
        <v>0.43775480112398507</v>
      </c>
      <c r="R86" s="19">
        <f>'Raw Data'!C86/'Raw Data'!I$30*100</f>
        <v>7.380108950882418</v>
      </c>
      <c r="S86" s="24">
        <f t="shared" si="7"/>
        <v>0.26495548367734939</v>
      </c>
      <c r="T86" s="24">
        <f t="shared" si="8"/>
        <v>3.5608083983120764E-3</v>
      </c>
      <c r="U86" s="63">
        <f t="shared" si="9"/>
        <v>1.0988284143862354E-2</v>
      </c>
      <c r="V86" s="63">
        <f t="shared" si="10"/>
        <v>0.19417142812331062</v>
      </c>
      <c r="W86" s="63">
        <f t="shared" si="11"/>
        <v>8.7599819729422047E-4</v>
      </c>
      <c r="X86" s="68">
        <f t="shared" si="12"/>
        <v>1.9473861866718207</v>
      </c>
      <c r="AS86" s="110"/>
      <c r="AT86" s="110"/>
    </row>
    <row r="87" spans="1:46" x14ac:dyDescent="0.2">
      <c r="A87" s="19">
        <f>'Raw Data'!A87</f>
        <v>734.41400146484375</v>
      </c>
      <c r="B87" s="11">
        <f>'Raw Data'!E87</f>
        <v>0.42807730764165514</v>
      </c>
      <c r="C87" s="11">
        <f t="shared" si="1"/>
        <v>0.57192269235834492</v>
      </c>
      <c r="D87" s="26">
        <f t="shared" si="2"/>
        <v>9.0390858904493832E-3</v>
      </c>
      <c r="E87" s="85">
        <f>(2*Table!$AC$16*0.147)/A87</f>
        <v>0.14873120191944472</v>
      </c>
      <c r="F87" s="85">
        <f t="shared" si="3"/>
        <v>0.29746240383888944</v>
      </c>
      <c r="G87" s="19">
        <f>IF((('Raw Data'!C87)/('Raw Data'!C$136)*100)&lt;0,0,('Raw Data'!C87)/('Raw Data'!C$136)*100)</f>
        <v>44.432587062282053</v>
      </c>
      <c r="H87" s="19">
        <f t="shared" si="4"/>
        <v>0.93821831622769025</v>
      </c>
      <c r="I87" s="95">
        <f t="shared" si="5"/>
        <v>3.8808055981665812E-2</v>
      </c>
      <c r="J87" s="85">
        <f>'Raw Data'!F87/I87</f>
        <v>0.23291777085458085</v>
      </c>
      <c r="K87" s="42">
        <f t="shared" si="6"/>
        <v>1.2156929566158807</v>
      </c>
      <c r="L87" s="19">
        <f>A87*Table!$AC$9/$AC$16</f>
        <v>138.37042755256201</v>
      </c>
      <c r="M87" s="19">
        <f>A87*Table!$AD$9/$AC$16</f>
        <v>47.441289446592691</v>
      </c>
      <c r="N87" s="19">
        <f>ABS(A87*Table!$AE$9/$AC$16)</f>
        <v>59.91615269651647</v>
      </c>
      <c r="O87" s="19">
        <f>($L87*(Table!$AC$10/Table!$AC$9)/(Table!$AC$12-Table!$AC$14))</f>
        <v>296.80486390510947</v>
      </c>
      <c r="P87" s="19">
        <f>$N87*(Table!$AE$10/Table!$AE$9)/(Table!$AC$12-Table!$AC$13)</f>
        <v>491.92243593199061</v>
      </c>
      <c r="Q87" s="19">
        <f>'Raw Data'!C87</f>
        <v>0.44719762290234211</v>
      </c>
      <c r="R87" s="19">
        <f>'Raw Data'!C87/'Raw Data'!I$30*100</f>
        <v>7.5393054996103936</v>
      </c>
      <c r="S87" s="24">
        <f t="shared" si="7"/>
        <v>0.27162042749008009</v>
      </c>
      <c r="T87" s="24">
        <f t="shared" si="8"/>
        <v>3.1765040201934269E-3</v>
      </c>
      <c r="U87" s="63">
        <f t="shared" si="9"/>
        <v>1.0265743142931213E-2</v>
      </c>
      <c r="V87" s="63">
        <f t="shared" si="10"/>
        <v>0.17307488486523601</v>
      </c>
      <c r="W87" s="63">
        <f t="shared" si="11"/>
        <v>7.510634303964579E-4</v>
      </c>
      <c r="X87" s="68">
        <f t="shared" si="12"/>
        <v>1.9481372501022172</v>
      </c>
      <c r="AS87" s="110"/>
      <c r="AT87" s="110"/>
    </row>
    <row r="88" spans="1:46" x14ac:dyDescent="0.2">
      <c r="A88" s="19">
        <f>'Raw Data'!A88</f>
        <v>804.251953125</v>
      </c>
      <c r="B88" s="11">
        <f>'Raw Data'!E88</f>
        <v>0.43781480214805496</v>
      </c>
      <c r="C88" s="11">
        <f t="shared" si="1"/>
        <v>0.56218519785194498</v>
      </c>
      <c r="D88" s="26">
        <f t="shared" si="2"/>
        <v>9.7374945063998242E-3</v>
      </c>
      <c r="E88" s="85">
        <f>(2*Table!$AC$16*0.147)/A88</f>
        <v>0.13581599238884043</v>
      </c>
      <c r="F88" s="85">
        <f t="shared" si="3"/>
        <v>0.27163198477768086</v>
      </c>
      <c r="G88" s="19">
        <f>IF((('Raw Data'!C88)/('Raw Data'!C$136)*100)&lt;0,0,('Raw Data'!C88)/('Raw Data'!C$136)*100)</f>
        <v>45.443297195009499</v>
      </c>
      <c r="H88" s="19">
        <f t="shared" si="4"/>
        <v>1.0107101327274464</v>
      </c>
      <c r="I88" s="95">
        <f t="shared" si="5"/>
        <v>3.9451176244219899E-2</v>
      </c>
      <c r="J88" s="85">
        <f>'Raw Data'!F88/I88</f>
        <v>0.24682393361659252</v>
      </c>
      <c r="K88" s="42">
        <f t="shared" si="6"/>
        <v>1.331297378329505</v>
      </c>
      <c r="L88" s="19">
        <f>A88*Table!$AC$9/$AC$16</f>
        <v>151.52854710275631</v>
      </c>
      <c r="M88" s="19">
        <f>A88*Table!$AD$9/$AC$16</f>
        <v>51.952644720945017</v>
      </c>
      <c r="N88" s="19">
        <f>ABS(A88*Table!$AE$9/$AC$16)</f>
        <v>65.613785594766924</v>
      </c>
      <c r="O88" s="19">
        <f>($L88*(Table!$AC$10/Table!$AC$9)/(Table!$AC$12-Table!$AC$14))</f>
        <v>325.02905856447086</v>
      </c>
      <c r="P88" s="19">
        <f>$N88*(Table!$AE$10/Table!$AE$9)/(Table!$AC$12-Table!$AC$13)</f>
        <v>538.70103115572181</v>
      </c>
      <c r="Q88" s="19">
        <f>'Raw Data'!C88</f>
        <v>0.45737004811281801</v>
      </c>
      <c r="R88" s="19">
        <f>'Raw Data'!C88/'Raw Data'!I$30*100</f>
        <v>7.7108024338650383</v>
      </c>
      <c r="S88" s="24">
        <f t="shared" si="7"/>
        <v>0.29260728933942387</v>
      </c>
      <c r="T88" s="24">
        <f t="shared" si="8"/>
        <v>2.8312842237333546E-3</v>
      </c>
      <c r="U88" s="63">
        <f t="shared" si="9"/>
        <v>9.5875457981842108E-3</v>
      </c>
      <c r="V88" s="63">
        <f t="shared" si="10"/>
        <v>0.15418431519139444</v>
      </c>
      <c r="W88" s="63">
        <f t="shared" si="11"/>
        <v>6.7467866444639076E-4</v>
      </c>
      <c r="X88" s="68">
        <f t="shared" si="12"/>
        <v>1.9488119287666636</v>
      </c>
      <c r="AS88" s="110"/>
      <c r="AT88" s="110"/>
    </row>
    <row r="89" spans="1:46" x14ac:dyDescent="0.2">
      <c r="A89" s="19">
        <f>'Raw Data'!A89</f>
        <v>879.97802734375</v>
      </c>
      <c r="B89" s="11">
        <f>'Raw Data'!E89</f>
        <v>0.4479098929626813</v>
      </c>
      <c r="C89" s="11">
        <f t="shared" si="1"/>
        <v>0.55209010703731876</v>
      </c>
      <c r="D89" s="26">
        <f t="shared" si="2"/>
        <v>1.009509081462634E-2</v>
      </c>
      <c r="E89" s="85">
        <f>(2*Table!$AC$16*0.147)/A89</f>
        <v>0.12412841429012852</v>
      </c>
      <c r="F89" s="85">
        <f t="shared" si="3"/>
        <v>0.24825682858025705</v>
      </c>
      <c r="G89" s="19">
        <f>IF((('Raw Data'!C89)/('Raw Data'!C$136)*100)&lt;0,0,('Raw Data'!C89)/('Raw Data'!C$136)*100)</f>
        <v>46.491124289591234</v>
      </c>
      <c r="H89" s="19">
        <f t="shared" si="4"/>
        <v>1.0478270945817343</v>
      </c>
      <c r="I89" s="95">
        <f t="shared" si="5"/>
        <v>3.9079703888361017E-2</v>
      </c>
      <c r="J89" s="85">
        <f>'Raw Data'!F89/I89</f>
        <v>0.25832055543371013</v>
      </c>
      <c r="K89" s="42">
        <f t="shared" si="6"/>
        <v>1.4566485492988572</v>
      </c>
      <c r="L89" s="19">
        <f>A89*Table!$AC$9/$AC$16</f>
        <v>165.7960436995339</v>
      </c>
      <c r="M89" s="19">
        <f>A89*Table!$AD$9/$AC$16</f>
        <v>56.8443578398402</v>
      </c>
      <c r="N89" s="19">
        <f>ABS(A89*Table!$AE$9/$AC$16)</f>
        <v>71.791792845375639</v>
      </c>
      <c r="O89" s="19">
        <f>($L89*(Table!$AC$10/Table!$AC$9)/(Table!$AC$12-Table!$AC$14))</f>
        <v>355.63286936836965</v>
      </c>
      <c r="P89" s="19">
        <f>$N89*(Table!$AE$10/Table!$AE$9)/(Table!$AC$12-Table!$AC$13)</f>
        <v>589.42358657943862</v>
      </c>
      <c r="Q89" s="19">
        <f>'Raw Data'!C89</f>
        <v>0.46791604187304614</v>
      </c>
      <c r="R89" s="19">
        <f>'Raw Data'!C89/'Raw Data'!I$30*100</f>
        <v>7.8885973609474389</v>
      </c>
      <c r="S89" s="24">
        <f t="shared" si="7"/>
        <v>0.30335289606188987</v>
      </c>
      <c r="T89" s="24">
        <f t="shared" si="8"/>
        <v>2.5323337204475882E-3</v>
      </c>
      <c r="U89" s="63">
        <f t="shared" si="9"/>
        <v>8.9645390178201331E-3</v>
      </c>
      <c r="V89" s="63">
        <f t="shared" si="10"/>
        <v>0.13762511000284178</v>
      </c>
      <c r="W89" s="63">
        <f t="shared" si="11"/>
        <v>5.8425249177682017E-4</v>
      </c>
      <c r="X89" s="68">
        <f t="shared" si="12"/>
        <v>1.9493961812584404</v>
      </c>
      <c r="AS89" s="110"/>
      <c r="AT89" s="110"/>
    </row>
    <row r="90" spans="1:46" x14ac:dyDescent="0.2">
      <c r="A90" s="19">
        <f>'Raw Data'!A90</f>
        <v>962.34619140625</v>
      </c>
      <c r="B90" s="11">
        <f>'Raw Data'!E90</f>
        <v>0.45901382704718013</v>
      </c>
      <c r="C90" s="11">
        <f t="shared" si="1"/>
        <v>0.54098617295281981</v>
      </c>
      <c r="D90" s="26">
        <f t="shared" si="2"/>
        <v>1.1103934084498834E-2</v>
      </c>
      <c r="E90" s="85">
        <f>(2*Table!$AC$16*0.147)/A90</f>
        <v>0.11350414031848544</v>
      </c>
      <c r="F90" s="85">
        <f t="shared" si="3"/>
        <v>0.22700828063697087</v>
      </c>
      <c r="G90" s="19">
        <f>IF((('Raw Data'!C90)/('Raw Data'!C$136)*100)&lt;0,0,('Raw Data'!C90)/('Raw Data'!C$136)*100)</f>
        <v>47.643664985246005</v>
      </c>
      <c r="H90" s="19">
        <f t="shared" si="4"/>
        <v>1.1525406956547712</v>
      </c>
      <c r="I90" s="95">
        <f t="shared" si="5"/>
        <v>3.885950373573388E-2</v>
      </c>
      <c r="J90" s="85">
        <f>'Raw Data'!F90/I90</f>
        <v>0.28574564822061876</v>
      </c>
      <c r="K90" s="42">
        <f t="shared" si="6"/>
        <v>1.5929945294959085</v>
      </c>
      <c r="L90" s="19">
        <f>A90*Table!$AC$9/$AC$16</f>
        <v>181.31497179093043</v>
      </c>
      <c r="M90" s="19">
        <f>A90*Table!$AD$9/$AC$16</f>
        <v>62.165133185461862</v>
      </c>
      <c r="N90" s="19">
        <f>ABS(A90*Table!$AE$9/$AC$16)</f>
        <v>78.511685828702326</v>
      </c>
      <c r="O90" s="19">
        <f>($L90*(Table!$AC$10/Table!$AC$9)/(Table!$AC$12-Table!$AC$14))</f>
        <v>388.92100341254923</v>
      </c>
      <c r="P90" s="19">
        <f>$N90*(Table!$AE$10/Table!$AE$9)/(Table!$AC$12-Table!$AC$13)</f>
        <v>644.59512174632437</v>
      </c>
      <c r="Q90" s="19">
        <f>'Raw Data'!C90</f>
        <v>0.4795159394588554</v>
      </c>
      <c r="R90" s="19">
        <f>'Raw Data'!C90/'Raw Data'!I$30*100</f>
        <v>8.0841600544519778</v>
      </c>
      <c r="S90" s="24">
        <f t="shared" si="7"/>
        <v>0.33366817833205692</v>
      </c>
      <c r="T90" s="24">
        <f t="shared" si="8"/>
        <v>2.2573880240234212E-3</v>
      </c>
      <c r="U90" s="63">
        <f t="shared" si="9"/>
        <v>8.4004697339102232E-3</v>
      </c>
      <c r="V90" s="63">
        <f t="shared" si="10"/>
        <v>0.12330203234597938</v>
      </c>
      <c r="W90" s="63">
        <f t="shared" si="11"/>
        <v>5.3733881185519142E-4</v>
      </c>
      <c r="X90" s="68">
        <f t="shared" si="12"/>
        <v>1.9499335200702956</v>
      </c>
      <c r="AS90" s="110"/>
      <c r="AT90" s="110"/>
    </row>
    <row r="91" spans="1:46" x14ac:dyDescent="0.2">
      <c r="A91" s="19">
        <f>'Raw Data'!A91</f>
        <v>1048.45263671875</v>
      </c>
      <c r="B91" s="11">
        <f>'Raw Data'!E91</f>
        <v>0.47040304290330515</v>
      </c>
      <c r="C91" s="11">
        <f t="shared" si="1"/>
        <v>0.52959695709669485</v>
      </c>
      <c r="D91" s="26">
        <f t="shared" si="2"/>
        <v>1.1389215856125012E-2</v>
      </c>
      <c r="E91" s="85">
        <f>(2*Table!$AC$16*0.147)/A91</f>
        <v>0.10418236677451014</v>
      </c>
      <c r="F91" s="85">
        <f t="shared" si="3"/>
        <v>0.20836473354902027</v>
      </c>
      <c r="G91" s="19">
        <f>IF((('Raw Data'!C91)/('Raw Data'!C$136)*100)&lt;0,0,('Raw Data'!C91)/('Raw Data'!C$136)*100)</f>
        <v>48.825816704257512</v>
      </c>
      <c r="H91" s="19">
        <f t="shared" si="4"/>
        <v>1.1821517190115074</v>
      </c>
      <c r="I91" s="95">
        <f t="shared" si="5"/>
        <v>3.721748434291039E-2</v>
      </c>
      <c r="J91" s="85">
        <f>'Raw Data'!F91/I91</f>
        <v>0.30601788533551327</v>
      </c>
      <c r="K91" s="42">
        <f t="shared" si="6"/>
        <v>1.7355285755201491</v>
      </c>
      <c r="L91" s="19">
        <f>A91*Table!$AC$9/$AC$16</f>
        <v>197.53822683394077</v>
      </c>
      <c r="M91" s="19">
        <f>A91*Table!$AD$9/$AC$16</f>
        <v>67.727392057351125</v>
      </c>
      <c r="N91" s="19">
        <f>ABS(A91*Table!$AE$9/$AC$16)</f>
        <v>85.536561328362808</v>
      </c>
      <c r="O91" s="19">
        <f>($L91*(Table!$AC$10/Table!$AC$9)/(Table!$AC$12-Table!$AC$14))</f>
        <v>423.71992027872324</v>
      </c>
      <c r="P91" s="19">
        <f>$N91*(Table!$AE$10/Table!$AE$9)/(Table!$AC$12-Table!$AC$13)</f>
        <v>702.27061845946457</v>
      </c>
      <c r="Q91" s="19">
        <f>'Raw Data'!C91</f>
        <v>0.49141386108810547</v>
      </c>
      <c r="R91" s="19">
        <f>'Raw Data'!C91/'Raw Data'!I$30*100</f>
        <v>8.2847471358214317</v>
      </c>
      <c r="S91" s="24">
        <f t="shared" si="7"/>
        <v>0.34224076605866577</v>
      </c>
      <c r="T91" s="24">
        <f t="shared" si="8"/>
        <v>2.0197976142135587E-3</v>
      </c>
      <c r="U91" s="63">
        <f t="shared" si="9"/>
        <v>7.9018802048602555E-3</v>
      </c>
      <c r="V91" s="63">
        <f t="shared" si="10"/>
        <v>0.11118215102158803</v>
      </c>
      <c r="W91" s="63">
        <f t="shared" si="11"/>
        <v>4.6433368543627099E-4</v>
      </c>
      <c r="X91" s="68">
        <f t="shared" si="12"/>
        <v>1.9503978537557318</v>
      </c>
      <c r="AS91" s="110"/>
      <c r="AT91" s="110"/>
    </row>
    <row r="92" spans="1:46" x14ac:dyDescent="0.2">
      <c r="A92" s="19">
        <f>'Raw Data'!A92</f>
        <v>1148.2154541015625</v>
      </c>
      <c r="B92" s="11">
        <f>'Raw Data'!E92</f>
        <v>0.48377475900611061</v>
      </c>
      <c r="C92" s="11">
        <f t="shared" si="1"/>
        <v>0.51622524099388944</v>
      </c>
      <c r="D92" s="26">
        <f t="shared" si="2"/>
        <v>1.3371716102805464E-2</v>
      </c>
      <c r="E92" s="85">
        <f>(2*Table!$AC$16*0.147)/A92</f>
        <v>9.5130471162142502E-2</v>
      </c>
      <c r="F92" s="85">
        <f t="shared" si="3"/>
        <v>0.190260942324285</v>
      </c>
      <c r="G92" s="19">
        <f>IF((('Raw Data'!C92)/('Raw Data'!C$136)*100)&lt;0,0,('Raw Data'!C92)/('Raw Data'!C$136)*100)</f>
        <v>50.213743439227954</v>
      </c>
      <c r="H92" s="19">
        <f t="shared" si="4"/>
        <v>1.3879267349704421</v>
      </c>
      <c r="I92" s="95">
        <f t="shared" si="5"/>
        <v>3.9474571616429976E-2</v>
      </c>
      <c r="J92" s="85">
        <f>'Raw Data'!F92/I92</f>
        <v>0.33874252601743071</v>
      </c>
      <c r="K92" s="42">
        <f t="shared" si="6"/>
        <v>1.9006683388995746</v>
      </c>
      <c r="L92" s="19">
        <f>A92*Table!$AC$9/$AC$16</f>
        <v>216.33446937231065</v>
      </c>
      <c r="M92" s="19">
        <f>A92*Table!$AD$9/$AC$16</f>
        <v>74.171818070506504</v>
      </c>
      <c r="N92" s="19">
        <f>ABS(A92*Table!$AE$9/$AC$16)</f>
        <v>93.675573095323813</v>
      </c>
      <c r="O92" s="19">
        <f>($L92*(Table!$AC$10/Table!$AC$9)/(Table!$AC$12-Table!$AC$14))</f>
        <v>464.03790084150722</v>
      </c>
      <c r="P92" s="19">
        <f>$N92*(Table!$AE$10/Table!$AE$9)/(Table!$AC$12-Table!$AC$13)</f>
        <v>769.09337516686207</v>
      </c>
      <c r="Q92" s="19">
        <f>'Raw Data'!C92</f>
        <v>0.50538283245975613</v>
      </c>
      <c r="R92" s="19">
        <f>'Raw Data'!C92/'Raw Data'!I$30*100</f>
        <v>8.5202500483876396</v>
      </c>
      <c r="S92" s="24">
        <f t="shared" si="7"/>
        <v>0.40181399846610366</v>
      </c>
      <c r="T92" s="24">
        <f t="shared" si="8"/>
        <v>1.7872172283148746E-3</v>
      </c>
      <c r="U92" s="63">
        <f t="shared" si="9"/>
        <v>7.420427950131041E-3</v>
      </c>
      <c r="V92" s="63">
        <f t="shared" si="10"/>
        <v>9.9969669080715071E-2</v>
      </c>
      <c r="W92" s="63">
        <f t="shared" si="11"/>
        <v>4.5454236907512387E-4</v>
      </c>
      <c r="X92" s="68">
        <f t="shared" si="12"/>
        <v>1.950852396124807</v>
      </c>
      <c r="AS92" s="110"/>
      <c r="AT92" s="110"/>
    </row>
    <row r="93" spans="1:46" x14ac:dyDescent="0.2">
      <c r="A93" s="19">
        <f>'Raw Data'!A93</f>
        <v>1258.5157470703125</v>
      </c>
      <c r="B93" s="11">
        <f>'Raw Data'!E93</f>
        <v>0.49895581810523354</v>
      </c>
      <c r="C93" s="11">
        <f t="shared" si="1"/>
        <v>0.5010441818947664</v>
      </c>
      <c r="D93" s="26">
        <f t="shared" si="2"/>
        <v>1.5181059099122929E-2</v>
      </c>
      <c r="E93" s="85">
        <f>(2*Table!$AC$16*0.147)/A93</f>
        <v>8.6792936360638492E-2</v>
      </c>
      <c r="F93" s="85">
        <f t="shared" si="3"/>
        <v>0.17358587272127698</v>
      </c>
      <c r="G93" s="19">
        <f>IF((('Raw Data'!C93)/('Raw Data'!C$136)*100)&lt;0,0,('Raw Data'!C93)/('Raw Data'!C$136)*100)</f>
        <v>51.789472210826574</v>
      </c>
      <c r="H93" s="19">
        <f t="shared" si="4"/>
        <v>1.5757287715986195</v>
      </c>
      <c r="I93" s="95">
        <f t="shared" si="5"/>
        <v>3.9835266148419812E-2</v>
      </c>
      <c r="J93" s="85">
        <f>'Raw Data'!F93/I93</f>
        <v>0.38109596262168144</v>
      </c>
      <c r="K93" s="42">
        <f t="shared" si="6"/>
        <v>2.0832510361348158</v>
      </c>
      <c r="L93" s="19">
        <f>A93*Table!$AC$9/$AC$16</f>
        <v>237.11607030423323</v>
      </c>
      <c r="M93" s="19">
        <f>A93*Table!$AD$9/$AC$16</f>
        <v>81.296938390022817</v>
      </c>
      <c r="N93" s="19">
        <f>ABS(A93*Table!$AE$9/$AC$16)</f>
        <v>102.67427026450147</v>
      </c>
      <c r="O93" s="19">
        <f>($L93*(Table!$AC$10/Table!$AC$9)/(Table!$AC$12-Table!$AC$14))</f>
        <v>508.61447941705978</v>
      </c>
      <c r="P93" s="19">
        <f>$N93*(Table!$AE$10/Table!$AE$9)/(Table!$AC$12-Table!$AC$13)</f>
        <v>842.97430430625161</v>
      </c>
      <c r="Q93" s="19">
        <f>'Raw Data'!C93</f>
        <v>0.5212419621568406</v>
      </c>
      <c r="R93" s="19">
        <f>'Raw Data'!C93/'Raw Data'!I$30*100</f>
        <v>8.7876191434384285</v>
      </c>
      <c r="S93" s="24">
        <f t="shared" si="7"/>
        <v>0.45618393410917552</v>
      </c>
      <c r="T93" s="24">
        <f t="shared" si="8"/>
        <v>1.5674223956679834E-3</v>
      </c>
      <c r="U93" s="63">
        <f t="shared" si="9"/>
        <v>6.9825261733077624E-3</v>
      </c>
      <c r="V93" s="63">
        <f t="shared" si="10"/>
        <v>9.0198259107750936E-2</v>
      </c>
      <c r="W93" s="63">
        <f t="shared" si="11"/>
        <v>4.2955498399269214E-4</v>
      </c>
      <c r="X93" s="68">
        <f t="shared" si="12"/>
        <v>1.9512819511087998</v>
      </c>
      <c r="AS93" s="110"/>
      <c r="AT93" s="110"/>
    </row>
    <row r="94" spans="1:46" x14ac:dyDescent="0.2">
      <c r="A94" s="19">
        <f>'Raw Data'!A94</f>
        <v>1378.3551025390625</v>
      </c>
      <c r="B94" s="11">
        <f>'Raw Data'!E94</f>
        <v>0.51693545901816873</v>
      </c>
      <c r="C94" s="11">
        <f t="shared" si="1"/>
        <v>0.48306454098183127</v>
      </c>
      <c r="D94" s="26">
        <f t="shared" si="2"/>
        <v>1.7979640912935191E-2</v>
      </c>
      <c r="E94" s="85">
        <f>(2*Table!$AC$16*0.147)/A94</f>
        <v>7.924683337633559E-2</v>
      </c>
      <c r="F94" s="85">
        <f t="shared" si="3"/>
        <v>0.15849366675267118</v>
      </c>
      <c r="G94" s="19">
        <f>IF((('Raw Data'!C94)/('Raw Data'!C$136)*100)&lt;0,0,('Raw Data'!C94)/('Raw Data'!C$136)*100)</f>
        <v>53.655681762119364</v>
      </c>
      <c r="H94" s="19">
        <f t="shared" si="4"/>
        <v>1.8662095512927905</v>
      </c>
      <c r="I94" s="95">
        <f t="shared" si="5"/>
        <v>3.9502464310798846E-2</v>
      </c>
      <c r="J94" s="85">
        <f>'Raw Data'!F94/I94</f>
        <v>0.45515238673401121</v>
      </c>
      <c r="K94" s="42">
        <f t="shared" si="6"/>
        <v>2.2816239703084031</v>
      </c>
      <c r="L94" s="19">
        <f>A94*Table!$AC$9/$AC$16</f>
        <v>259.69491931958413</v>
      </c>
      <c r="M94" s="19">
        <f>A94*Table!$AD$9/$AC$16</f>
        <v>89.038258052428844</v>
      </c>
      <c r="N94" s="19">
        <f>ABS(A94*Table!$AE$9/$AC$16)</f>
        <v>112.45119868225503</v>
      </c>
      <c r="O94" s="19">
        <f>($L94*(Table!$AC$10/Table!$AC$9)/(Table!$AC$12-Table!$AC$14))</f>
        <v>557.04615898666702</v>
      </c>
      <c r="P94" s="19">
        <f>$N94*(Table!$AE$10/Table!$AE$9)/(Table!$AC$12-Table!$AC$13)</f>
        <v>923.24465256366989</v>
      </c>
      <c r="Q94" s="19">
        <f>'Raw Data'!C94</f>
        <v>0.54002467390859965</v>
      </c>
      <c r="R94" s="19">
        <f>'Raw Data'!C94/'Raw Data'!I$30*100</f>
        <v>9.1042769134162391</v>
      </c>
      <c r="S94" s="24">
        <f t="shared" si="7"/>
        <v>0.5402800471283935</v>
      </c>
      <c r="T94" s="24">
        <f t="shared" si="8"/>
        <v>1.3504065266684018E-3</v>
      </c>
      <c r="U94" s="63">
        <f t="shared" si="9"/>
        <v>6.6051751806521317E-3</v>
      </c>
      <c r="V94" s="63">
        <f t="shared" si="10"/>
        <v>8.2110238804302335E-2</v>
      </c>
      <c r="W94" s="63">
        <f t="shared" si="11"/>
        <v>4.2412392962907906E-4</v>
      </c>
      <c r="X94" s="68">
        <f t="shared" si="12"/>
        <v>1.9517060750384287</v>
      </c>
      <c r="AS94" s="110"/>
      <c r="AT94" s="110"/>
    </row>
    <row r="95" spans="1:46" x14ac:dyDescent="0.2">
      <c r="A95" s="19">
        <f>'Raw Data'!A95</f>
        <v>1508.217529296875</v>
      </c>
      <c r="B95" s="11">
        <f>'Raw Data'!E95</f>
        <v>0.53815390342200742</v>
      </c>
      <c r="C95" s="11">
        <f t="shared" si="1"/>
        <v>0.46184609657799258</v>
      </c>
      <c r="D95" s="26">
        <f t="shared" si="2"/>
        <v>2.1218444403838688E-2</v>
      </c>
      <c r="E95" s="85">
        <f>(2*Table!$AC$16*0.147)/A95</f>
        <v>7.2423423692242708E-2</v>
      </c>
      <c r="F95" s="85">
        <f t="shared" si="3"/>
        <v>0.14484684738448542</v>
      </c>
      <c r="G95" s="19">
        <f>IF((('Raw Data'!C95)/('Raw Data'!C$136)*100)&lt;0,0,('Raw Data'!C95)/('Raw Data'!C$136)*100)</f>
        <v>55.858065213589235</v>
      </c>
      <c r="H95" s="19">
        <f t="shared" si="4"/>
        <v>2.2023834514698706</v>
      </c>
      <c r="I95" s="95">
        <f t="shared" si="5"/>
        <v>3.9102865778654294E-2</v>
      </c>
      <c r="J95" s="85">
        <f>'Raw Data'!F95/I95</f>
        <v>0.54263144097795357</v>
      </c>
      <c r="K95" s="42">
        <f t="shared" si="6"/>
        <v>2.4965883326757177</v>
      </c>
      <c r="L95" s="19">
        <f>A95*Table!$AC$9/$AC$16</f>
        <v>284.16220817525823</v>
      </c>
      <c r="M95" s="19">
        <f>A95*Table!$AD$9/$AC$16</f>
        <v>97.427042802945678</v>
      </c>
      <c r="N95" s="19">
        <f>ABS(A95*Table!$AE$9/$AC$16)</f>
        <v>123.04584553762787</v>
      </c>
      <c r="O95" s="19">
        <f>($L95*(Table!$AC$10/Table!$AC$9)/(Table!$AC$12-Table!$AC$14))</f>
        <v>609.52854606447511</v>
      </c>
      <c r="P95" s="19">
        <f>$N95*(Table!$AE$10/Table!$AE$9)/(Table!$AC$12-Table!$AC$13)</f>
        <v>1010.2286168934961</v>
      </c>
      <c r="Q95" s="19">
        <f>'Raw Data'!C95</f>
        <v>0.56219085214252118</v>
      </c>
      <c r="R95" s="19">
        <f>'Raw Data'!C95/'Raw Data'!I$30*100</f>
        <v>9.4779765506811806</v>
      </c>
      <c r="S95" s="24">
        <f t="shared" si="7"/>
        <v>0.63760462169462051</v>
      </c>
      <c r="T95" s="24">
        <f t="shared" si="8"/>
        <v>1.1365028310336145E-3</v>
      </c>
      <c r="U95" s="63">
        <f t="shared" si="9"/>
        <v>6.2842238381221943E-3</v>
      </c>
      <c r="V95" s="63">
        <f t="shared" si="10"/>
        <v>7.5477312634888327E-2</v>
      </c>
      <c r="W95" s="63">
        <f t="shared" si="11"/>
        <v>4.1804166844121706E-4</v>
      </c>
      <c r="X95" s="68">
        <f t="shared" si="12"/>
        <v>1.9521241167068699</v>
      </c>
      <c r="Z95" s="15"/>
      <c r="AS95" s="110"/>
      <c r="AT95" s="110"/>
    </row>
    <row r="96" spans="1:46" x14ac:dyDescent="0.2">
      <c r="A96" s="19">
        <f>'Raw Data'!A96</f>
        <v>1648.215576171875</v>
      </c>
      <c r="B96" s="11">
        <f>'Raw Data'!E96</f>
        <v>0.5621189131091755</v>
      </c>
      <c r="C96" s="11">
        <f t="shared" si="1"/>
        <v>0.4378810868908245</v>
      </c>
      <c r="D96" s="26">
        <f t="shared" si="2"/>
        <v>2.3965009687168082E-2</v>
      </c>
      <c r="E96" s="85">
        <f>(2*Table!$AC$16*0.147)/A96</f>
        <v>6.6271838904733524E-2</v>
      </c>
      <c r="F96" s="85">
        <f t="shared" si="3"/>
        <v>0.13254367780946705</v>
      </c>
      <c r="G96" s="19">
        <f>IF((('Raw Data'!C96)/('Raw Data'!C$136)*100)&lt;0,0,('Raw Data'!C96)/('Raw Data'!C$136)*100)</f>
        <v>58.345530352163912</v>
      </c>
      <c r="H96" s="19">
        <f t="shared" si="4"/>
        <v>2.4874651385746773</v>
      </c>
      <c r="I96" s="95">
        <f t="shared" si="5"/>
        <v>3.8550029967060917E-2</v>
      </c>
      <c r="J96" s="85">
        <f>'Raw Data'!F96/I96</f>
        <v>0.62165994961988336</v>
      </c>
      <c r="K96" s="42">
        <f t="shared" si="6"/>
        <v>2.7283304279876961</v>
      </c>
      <c r="L96" s="19">
        <f>A96*Table!$AC$9/$AC$16</f>
        <v>310.53914211712106</v>
      </c>
      <c r="M96" s="19">
        <f>A96*Table!$AD$9/$AC$16</f>
        <v>106.47056301158437</v>
      </c>
      <c r="N96" s="19">
        <f>ABS(A96*Table!$AE$9/$AC$16)</f>
        <v>134.46739297142648</v>
      </c>
      <c r="O96" s="19">
        <f>($L96*(Table!$AC$10/Table!$AC$9)/(Table!$AC$12-Table!$AC$14))</f>
        <v>666.1071259483507</v>
      </c>
      <c r="P96" s="19">
        <f>$N96*(Table!$AE$10/Table!$AE$9)/(Table!$AC$12-Table!$AC$13)</f>
        <v>1104.0015843302665</v>
      </c>
      <c r="Q96" s="19">
        <f>'Raw Data'!C96</f>
        <v>0.5872262725528562</v>
      </c>
      <c r="R96" s="19">
        <f>'Raw Data'!C96/'Raw Data'!I$30*100</f>
        <v>9.900048746771354</v>
      </c>
      <c r="S96" s="24">
        <f t="shared" si="7"/>
        <v>0.72013766158702652</v>
      </c>
      <c r="T96" s="24">
        <f t="shared" si="8"/>
        <v>9.342091599223723E-4</v>
      </c>
      <c r="U96" s="63">
        <f t="shared" si="9"/>
        <v>6.0065254144516002E-3</v>
      </c>
      <c r="V96" s="63">
        <f t="shared" si="10"/>
        <v>6.9923784885913276E-2</v>
      </c>
      <c r="W96" s="63">
        <f t="shared" si="11"/>
        <v>3.9535167232835657E-4</v>
      </c>
      <c r="X96" s="68">
        <f t="shared" si="12"/>
        <v>1.9525194683791982</v>
      </c>
      <c r="Z96" s="157"/>
      <c r="AS96" s="110"/>
      <c r="AT96" s="110"/>
    </row>
    <row r="97" spans="1:46" x14ac:dyDescent="0.2">
      <c r="A97" s="19">
        <f>'Raw Data'!A97</f>
        <v>1808.2442626953125</v>
      </c>
      <c r="B97" s="11">
        <f>'Raw Data'!E97</f>
        <v>0.58925059669831092</v>
      </c>
      <c r="C97" s="11">
        <f t="shared" si="1"/>
        <v>0.41074940330168908</v>
      </c>
      <c r="D97" s="26">
        <f t="shared" si="2"/>
        <v>2.7131683589135425E-2</v>
      </c>
      <c r="E97" s="85">
        <f>(2*Table!$AC$16*0.147)/A97</f>
        <v>6.0406815272578164E-2</v>
      </c>
      <c r="F97" s="85">
        <f t="shared" si="3"/>
        <v>0.12081363054515633</v>
      </c>
      <c r="G97" s="19">
        <f>IF((('Raw Data'!C97)/('Raw Data'!C$136)*100)&lt;0,0,('Raw Data'!C97)/('Raw Data'!C$136)*100)</f>
        <v>61.161682649191775</v>
      </c>
      <c r="H97" s="19">
        <f t="shared" si="4"/>
        <v>2.8161522970278625</v>
      </c>
      <c r="I97" s="95">
        <f t="shared" si="5"/>
        <v>4.0243081768701394E-2</v>
      </c>
      <c r="J97" s="85">
        <f>'Raw Data'!F97/I97</f>
        <v>0.67419497704166353</v>
      </c>
      <c r="K97" s="42">
        <f t="shared" si="6"/>
        <v>2.9932297173190503</v>
      </c>
      <c r="L97" s="19">
        <f>A97*Table!$AC$9/$AC$16</f>
        <v>340.69003484350787</v>
      </c>
      <c r="M97" s="19">
        <f>A97*Table!$AD$9/$AC$16</f>
        <v>116.80801194634556</v>
      </c>
      <c r="N97" s="19">
        <f>ABS(A97*Table!$AE$9/$AC$16)</f>
        <v>147.52311249534171</v>
      </c>
      <c r="O97" s="19">
        <f>($L97*(Table!$AC$10/Table!$AC$9)/(Table!$AC$12-Table!$AC$14))</f>
        <v>730.78085552018001</v>
      </c>
      <c r="P97" s="19">
        <f>$N97*(Table!$AE$10/Table!$AE$9)/(Table!$AC$12-Table!$AC$13)</f>
        <v>1211.1913997975505</v>
      </c>
      <c r="Q97" s="19">
        <f>'Raw Data'!C97</f>
        <v>0.6155698081474984</v>
      </c>
      <c r="R97" s="19">
        <f>'Raw Data'!C97/'Raw Data'!I$30*100</f>
        <v>10.377892462487512</v>
      </c>
      <c r="S97" s="24">
        <f t="shared" si="7"/>
        <v>0.81529477475074352</v>
      </c>
      <c r="T97" s="24">
        <f t="shared" si="8"/>
        <v>7.4392822918967205E-4</v>
      </c>
      <c r="U97" s="63">
        <f t="shared" si="9"/>
        <v>5.7392093958692006E-3</v>
      </c>
      <c r="V97" s="63">
        <f t="shared" si="10"/>
        <v>6.4742840064832899E-2</v>
      </c>
      <c r="W97" s="63">
        <f t="shared" si="11"/>
        <v>3.7187463040286376E-4</v>
      </c>
      <c r="X97" s="68">
        <f t="shared" si="12"/>
        <v>1.9528913430096011</v>
      </c>
      <c r="Z97" s="11"/>
      <c r="AS97" s="110"/>
      <c r="AT97" s="110"/>
    </row>
    <row r="98" spans="1:46" x14ac:dyDescent="0.2">
      <c r="A98" s="19">
        <f>'Raw Data'!A98</f>
        <v>1978.1607666015625</v>
      </c>
      <c r="B98" s="11">
        <f>'Raw Data'!E98</f>
        <v>0.61624537277921521</v>
      </c>
      <c r="C98" s="11">
        <f t="shared" si="1"/>
        <v>0.38375462722078479</v>
      </c>
      <c r="D98" s="26">
        <f t="shared" si="2"/>
        <v>2.6994776080904281E-2</v>
      </c>
      <c r="E98" s="85">
        <f>(2*Table!$AC$16*0.147)/A98</f>
        <v>5.5218099048638149E-2</v>
      </c>
      <c r="F98" s="85">
        <f t="shared" si="3"/>
        <v>0.1104361980972763</v>
      </c>
      <c r="G98" s="19">
        <f>IF((('Raw Data'!C98)/('Raw Data'!C$136)*100)&lt;0,0,('Raw Data'!C98)/('Raw Data'!C$136)*100)</f>
        <v>63.963624534524442</v>
      </c>
      <c r="H98" s="19">
        <f t="shared" si="4"/>
        <v>2.801941885332667</v>
      </c>
      <c r="I98" s="95">
        <f t="shared" si="5"/>
        <v>3.9004488316047858E-2</v>
      </c>
      <c r="J98" s="85">
        <f>'Raw Data'!F98/I98</f>
        <v>0.69209409599657923</v>
      </c>
      <c r="K98" s="42">
        <f t="shared" si="6"/>
        <v>3.2744965458375854</v>
      </c>
      <c r="L98" s="19">
        <f>A98*Table!$AC$9/$AC$16</f>
        <v>372.7038843164878</v>
      </c>
      <c r="M98" s="19">
        <f>A98*Table!$AD$9/$AC$16</f>
        <v>127.7841889085101</v>
      </c>
      <c r="N98" s="19">
        <f>ABS(A98*Table!$AE$9/$AC$16)</f>
        <v>161.38551595360755</v>
      </c>
      <c r="O98" s="19">
        <f>($L98*(Table!$AC$10/Table!$AC$9)/(Table!$AC$12-Table!$AC$14))</f>
        <v>799.45063130949768</v>
      </c>
      <c r="P98" s="19">
        <f>$N98*(Table!$AE$10/Table!$AE$9)/(Table!$AC$12-Table!$AC$13)</f>
        <v>1325.0042360723112</v>
      </c>
      <c r="Q98" s="19">
        <f>'Raw Data'!C98</f>
        <v>0.64377032118255728</v>
      </c>
      <c r="R98" s="19">
        <f>'Raw Data'!C98/'Raw Data'!I$30*100</f>
        <v>10.853324960623766</v>
      </c>
      <c r="S98" s="24">
        <f t="shared" si="7"/>
        <v>0.81118076628096714</v>
      </c>
      <c r="T98" s="24">
        <f t="shared" si="8"/>
        <v>5.8573449559196078E-4</v>
      </c>
      <c r="U98" s="63">
        <f t="shared" si="9"/>
        <v>5.486573762793579E-3</v>
      </c>
      <c r="V98" s="63">
        <f t="shared" si="10"/>
        <v>5.9997238656250854E-2</v>
      </c>
      <c r="W98" s="63">
        <f t="shared" si="11"/>
        <v>3.0916516955844598E-4</v>
      </c>
      <c r="X98" s="68">
        <f t="shared" si="12"/>
        <v>1.9532005081791595</v>
      </c>
      <c r="Z98" s="11"/>
      <c r="AS98" s="110"/>
      <c r="AT98" s="110"/>
    </row>
    <row r="99" spans="1:46" x14ac:dyDescent="0.2">
      <c r="A99" s="19">
        <f>'Raw Data'!A99</f>
        <v>2158.11474609375</v>
      </c>
      <c r="B99" s="11">
        <f>'Raw Data'!E99</f>
        <v>0.64199128975937003</v>
      </c>
      <c r="C99" s="11">
        <f t="shared" si="1"/>
        <v>0.35800871024062997</v>
      </c>
      <c r="D99" s="26">
        <f t="shared" si="2"/>
        <v>2.5745916980154826E-2</v>
      </c>
      <c r="E99" s="85">
        <f>(2*Table!$AC$16*0.147)/A99</f>
        <v>5.0613748570155964E-2</v>
      </c>
      <c r="F99" s="85">
        <f t="shared" si="3"/>
        <v>0.10122749714031193</v>
      </c>
      <c r="G99" s="19">
        <f>IF((('Raw Data'!C99)/('Raw Data'!C$136)*100)&lt;0,0,('Raw Data'!C99)/('Raw Data'!C$136)*100)</f>
        <v>66.635940205778439</v>
      </c>
      <c r="H99" s="19">
        <f t="shared" si="4"/>
        <v>2.6723156712539975</v>
      </c>
      <c r="I99" s="95">
        <f t="shared" si="5"/>
        <v>3.7812948091772602E-2</v>
      </c>
      <c r="J99" s="85">
        <f>'Raw Data'!F99/I99</f>
        <v>0.68087568622444072</v>
      </c>
      <c r="K99" s="42">
        <f t="shared" si="6"/>
        <v>3.5723786463249128</v>
      </c>
      <c r="L99" s="19">
        <f>A99*Table!$AC$9/$AC$16</f>
        <v>406.60888753327487</v>
      </c>
      <c r="M99" s="19">
        <f>A99*Table!$AD$9/$AC$16</f>
        <v>139.40876143997994</v>
      </c>
      <c r="N99" s="19">
        <f>ABS(A99*Table!$AE$9/$AC$16)</f>
        <v>176.0668130041729</v>
      </c>
      <c r="O99" s="19">
        <f>($L99*(Table!$AC$10/Table!$AC$9)/(Table!$AC$12-Table!$AC$14))</f>
        <v>872.17693593581066</v>
      </c>
      <c r="P99" s="19">
        <f>$N99*(Table!$AE$10/Table!$AE$9)/(Table!$AC$12-Table!$AC$13)</f>
        <v>1445.5403366516655</v>
      </c>
      <c r="Q99" s="19">
        <f>'Raw Data'!C99</f>
        <v>0.67066619411821005</v>
      </c>
      <c r="R99" s="19">
        <f>'Raw Data'!C99/'Raw Data'!I$30*100</f>
        <v>11.306762529062878</v>
      </c>
      <c r="S99" s="24">
        <f t="shared" si="7"/>
        <v>0.77365311725410524</v>
      </c>
      <c r="T99" s="24">
        <f t="shared" si="8"/>
        <v>4.5897163968799948E-4</v>
      </c>
      <c r="U99" s="63">
        <f t="shared" si="9"/>
        <v>5.239185057017216E-3</v>
      </c>
      <c r="V99" s="63">
        <f t="shared" si="10"/>
        <v>5.5494236147094554E-2</v>
      </c>
      <c r="W99" s="63">
        <f t="shared" si="11"/>
        <v>2.4773838348699748E-4</v>
      </c>
      <c r="X99" s="68">
        <f t="shared" si="12"/>
        <v>1.9534482465626464</v>
      </c>
      <c r="Z99" s="11"/>
      <c r="AS99" s="110"/>
      <c r="AT99" s="110"/>
    </row>
    <row r="100" spans="1:46" x14ac:dyDescent="0.2">
      <c r="A100" s="19">
        <f>'Raw Data'!A100</f>
        <v>2368.25146484375</v>
      </c>
      <c r="B100" s="11">
        <f>'Raw Data'!E100</f>
        <v>0.66796603323673365</v>
      </c>
      <c r="C100" s="11">
        <f t="shared" si="1"/>
        <v>0.33203396676326635</v>
      </c>
      <c r="D100" s="26">
        <f t="shared" si="2"/>
        <v>2.5974743477363615E-2</v>
      </c>
      <c r="E100" s="85">
        <f>(2*Table!$AC$16*0.147)/A100</f>
        <v>4.6122752911098366E-2</v>
      </c>
      <c r="F100" s="85">
        <f t="shared" si="3"/>
        <v>9.2245505822196733E-2</v>
      </c>
      <c r="G100" s="19">
        <f>IF((('Raw Data'!C100)/('Raw Data'!C$136)*100)&lt;0,0,('Raw Data'!C100)/('Raw Data'!C$136)*100)</f>
        <v>69.332007085232192</v>
      </c>
      <c r="H100" s="19">
        <f t="shared" si="4"/>
        <v>2.6960668794537526</v>
      </c>
      <c r="I100" s="95">
        <f t="shared" si="5"/>
        <v>4.0353282379298916E-2</v>
      </c>
      <c r="J100" s="85">
        <f>'Raw Data'!F100/I100</f>
        <v>0.64368353565925929</v>
      </c>
      <c r="K100" s="42">
        <f t="shared" si="6"/>
        <v>3.920222952671482</v>
      </c>
      <c r="L100" s="19">
        <f>A100*Table!$AC$9/$AC$16</f>
        <v>446.20059951035358</v>
      </c>
      <c r="M100" s="19">
        <f>A100*Table!$AD$9/$AC$16</f>
        <v>152.98306268926407</v>
      </c>
      <c r="N100" s="19">
        <f>ABS(A100*Table!$AE$9/$AC$16)</f>
        <v>193.21052717990631</v>
      </c>
      <c r="O100" s="19">
        <f>($L100*(Table!$AC$10/Table!$AC$9)/(Table!$AC$12-Table!$AC$14))</f>
        <v>957.10124305095167</v>
      </c>
      <c r="P100" s="19">
        <f>$N100*(Table!$AE$10/Table!$AE$9)/(Table!$AC$12-Table!$AC$13)</f>
        <v>1586.2933266002156</v>
      </c>
      <c r="Q100" s="19">
        <f>'Raw Data'!C100</f>
        <v>0.69780111421609758</v>
      </c>
      <c r="R100" s="19">
        <f>'Raw Data'!C100/'Raw Data'!I$30*100</f>
        <v>11.764230194024432</v>
      </c>
      <c r="S100" s="24">
        <f t="shared" si="7"/>
        <v>0.78052924961374792</v>
      </c>
      <c r="T100" s="24">
        <f t="shared" si="8"/>
        <v>3.5277070157935242E-4</v>
      </c>
      <c r="U100" s="63">
        <f t="shared" si="9"/>
        <v>4.9674751050140702E-3</v>
      </c>
      <c r="V100" s="63">
        <f t="shared" si="10"/>
        <v>5.0715225767991104E-2</v>
      </c>
      <c r="W100" s="63">
        <f t="shared" si="11"/>
        <v>2.0755329740897803E-4</v>
      </c>
      <c r="X100" s="68">
        <f t="shared" si="12"/>
        <v>1.9536557998600554</v>
      </c>
      <c r="Z100" s="11"/>
      <c r="AS100" s="110"/>
      <c r="AT100" s="110"/>
    </row>
    <row r="101" spans="1:46" x14ac:dyDescent="0.2">
      <c r="A101" s="19">
        <f>'Raw Data'!A101</f>
        <v>2588.395751953125</v>
      </c>
      <c r="B101" s="11">
        <f>'Raw Data'!E101</f>
        <v>0.69120558571210022</v>
      </c>
      <c r="C101" s="11">
        <f t="shared" si="1"/>
        <v>0.30879441428789978</v>
      </c>
      <c r="D101" s="26">
        <f t="shared" si="2"/>
        <v>2.3239552475366576E-2</v>
      </c>
      <c r="E101" s="85">
        <f>(2*Table!$AC$16*0.147)/A101</f>
        <v>4.2199990886985964E-2</v>
      </c>
      <c r="F101" s="85">
        <f t="shared" si="3"/>
        <v>8.4399981773971927E-2</v>
      </c>
      <c r="G101" s="19">
        <f>IF((('Raw Data'!C101)/('Raw Data'!C$136)*100)&lt;0,0,('Raw Data'!C101)/('Raw Data'!C$136)*100)</f>
        <v>71.744172879160672</v>
      </c>
      <c r="H101" s="19">
        <f t="shared" si="4"/>
        <v>2.4121657939284802</v>
      </c>
      <c r="I101" s="95">
        <f t="shared" si="5"/>
        <v>3.8602863788229635E-2</v>
      </c>
      <c r="J101" s="85">
        <f>'Raw Data'!F101/I101</f>
        <v>0.60201628052405087</v>
      </c>
      <c r="K101" s="42">
        <f t="shared" si="6"/>
        <v>4.2846330248437008</v>
      </c>
      <c r="L101" s="19">
        <f>A101*Table!$AC$9/$AC$16</f>
        <v>487.67783043163303</v>
      </c>
      <c r="M101" s="19">
        <f>A101*Table!$AD$9/$AC$16</f>
        <v>167.20382757655989</v>
      </c>
      <c r="N101" s="19">
        <f>ABS(A101*Table!$AE$9/$AC$16)</f>
        <v>211.17069500813702</v>
      </c>
      <c r="O101" s="19">
        <f>($L101*(Table!$AC$10/Table!$AC$9)/(Table!$AC$12-Table!$AC$14))</f>
        <v>1046.0699923458453</v>
      </c>
      <c r="P101" s="19">
        <f>$N101*(Table!$AE$10/Table!$AE$9)/(Table!$AC$12-Table!$AC$13)</f>
        <v>1733.7495485068719</v>
      </c>
      <c r="Q101" s="19">
        <f>'Raw Data'!C101</f>
        <v>0.72207867445761797</v>
      </c>
      <c r="R101" s="19">
        <f>'Raw Data'!C101/'Raw Data'!I$30*100</f>
        <v>12.17352562421501</v>
      </c>
      <c r="S101" s="24">
        <f t="shared" si="7"/>
        <v>0.69833800171174121</v>
      </c>
      <c r="T101" s="24">
        <f t="shared" si="8"/>
        <v>2.7322822315767326E-4</v>
      </c>
      <c r="U101" s="63">
        <f t="shared" si="9"/>
        <v>4.7031160575152532E-3</v>
      </c>
      <c r="V101" s="63">
        <f t="shared" si="10"/>
        <v>4.6235664889770829E-2</v>
      </c>
      <c r="W101" s="63">
        <f t="shared" si="11"/>
        <v>1.5545346373122909E-4</v>
      </c>
      <c r="X101" s="68">
        <f t="shared" si="12"/>
        <v>1.9538112533237866</v>
      </c>
      <c r="Z101" s="11"/>
      <c r="AS101" s="110"/>
      <c r="AT101" s="110"/>
    </row>
    <row r="102" spans="1:46" x14ac:dyDescent="0.2">
      <c r="A102" s="19">
        <f>'Raw Data'!A102</f>
        <v>2825.552490234375</v>
      </c>
      <c r="B102" s="11">
        <f>'Raw Data'!E102</f>
        <v>0.71254443104516341</v>
      </c>
      <c r="C102" s="11">
        <f t="shared" si="1"/>
        <v>0.28745556895483659</v>
      </c>
      <c r="D102" s="26">
        <f t="shared" si="2"/>
        <v>2.1338845333063183E-2</v>
      </c>
      <c r="E102" s="85">
        <f>(2*Table!$AC$16*0.147)/A102</f>
        <v>3.8658024411811431E-2</v>
      </c>
      <c r="F102" s="85">
        <f t="shared" si="3"/>
        <v>7.7316048823622863E-2</v>
      </c>
      <c r="G102" s="19">
        <f>IF((('Raw Data'!C102)/('Raw Data'!C$136)*100)&lt;0,0,('Raw Data'!C102)/('Raw Data'!C$136)*100)</f>
        <v>73.959053430277365</v>
      </c>
      <c r="H102" s="19">
        <f t="shared" si="4"/>
        <v>2.2148805511166927</v>
      </c>
      <c r="I102" s="95">
        <f t="shared" si="5"/>
        <v>3.8072701197722436E-2</v>
      </c>
      <c r="J102" s="85">
        <f>'Raw Data'!F102/I102</f>
        <v>0.56047626414118745</v>
      </c>
      <c r="K102" s="42">
        <f t="shared" si="6"/>
        <v>4.6772042118954946</v>
      </c>
      <c r="L102" s="19">
        <f>A102*Table!$AC$9/$AC$16</f>
        <v>532.36036536083463</v>
      </c>
      <c r="M102" s="19">
        <f>A102*Table!$AD$9/$AC$16</f>
        <v>182.52355383800045</v>
      </c>
      <c r="N102" s="19">
        <f>ABS(A102*Table!$AE$9/$AC$16)</f>
        <v>230.51880018522408</v>
      </c>
      <c r="O102" s="19">
        <f>($L102*(Table!$AC$10/Table!$AC$9)/(Table!$AC$12-Table!$AC$14))</f>
        <v>1141.9141256131161</v>
      </c>
      <c r="P102" s="19">
        <f>$N102*(Table!$AE$10/Table!$AE$9)/(Table!$AC$12-Table!$AC$13)</f>
        <v>1892.6009867423977</v>
      </c>
      <c r="Q102" s="19">
        <f>'Raw Data'!C102</f>
        <v>0.74437063139642123</v>
      </c>
      <c r="R102" s="19">
        <f>'Raw Data'!C102/'Raw Data'!I$30*100</f>
        <v>12.549345764883554</v>
      </c>
      <c r="S102" s="24">
        <f t="shared" si="7"/>
        <v>0.64122261495881938</v>
      </c>
      <c r="T102" s="24">
        <f t="shared" si="8"/>
        <v>2.1193719997758542E-4</v>
      </c>
      <c r="U102" s="63">
        <f t="shared" si="9"/>
        <v>4.4413776803851222E-3</v>
      </c>
      <c r="V102" s="63">
        <f t="shared" si="10"/>
        <v>4.1968682523199234E-2</v>
      </c>
      <c r="W102" s="63">
        <f t="shared" si="11"/>
        <v>1.1978381913709319E-4</v>
      </c>
      <c r="X102" s="68">
        <f t="shared" si="12"/>
        <v>1.9539310371429237</v>
      </c>
      <c r="Z102" s="11"/>
      <c r="AS102" s="110"/>
      <c r="AT102" s="110"/>
    </row>
    <row r="103" spans="1:46" x14ac:dyDescent="0.2">
      <c r="A103" s="19">
        <f>'Raw Data'!A103</f>
        <v>3098.813720703125</v>
      </c>
      <c r="B103" s="11">
        <f>'Raw Data'!E103</f>
        <v>0.73287156641956308</v>
      </c>
      <c r="C103" s="11">
        <f t="shared" si="1"/>
        <v>0.26712843358043692</v>
      </c>
      <c r="D103" s="26">
        <f t="shared" si="2"/>
        <v>2.0327135374399674E-2</v>
      </c>
      <c r="E103" s="85">
        <f>(2*Table!$AC$16*0.147)/A103</f>
        <v>3.5249062057060514E-2</v>
      </c>
      <c r="F103" s="85">
        <f t="shared" si="3"/>
        <v>7.0498124114121027E-2</v>
      </c>
      <c r="G103" s="19">
        <f>IF((('Raw Data'!C103)/('Raw Data'!C$136)*100)&lt;0,0,('Raw Data'!C103)/('Raw Data'!C$136)*100)</f>
        <v>76.068922830329427</v>
      </c>
      <c r="H103" s="19">
        <f t="shared" si="4"/>
        <v>2.1098694000520624</v>
      </c>
      <c r="I103" s="95">
        <f t="shared" si="5"/>
        <v>4.0092090647509071E-2</v>
      </c>
      <c r="J103" s="85">
        <f>'Raw Data'!F103/I103</f>
        <v>0.50701110982503983</v>
      </c>
      <c r="K103" s="42">
        <f t="shared" si="6"/>
        <v>5.1295400232150596</v>
      </c>
      <c r="L103" s="19">
        <f>A103*Table!$AC$9/$AC$16</f>
        <v>583.84532237157066</v>
      </c>
      <c r="M103" s="19">
        <f>A103*Table!$AD$9/$AC$16</f>
        <v>200.17553909882423</v>
      </c>
      <c r="N103" s="19">
        <f>ABS(A103*Table!$AE$9/$AC$16)</f>
        <v>252.81244052724767</v>
      </c>
      <c r="O103" s="19">
        <f>($L103*(Table!$AC$10/Table!$AC$9)/(Table!$AC$12-Table!$AC$14))</f>
        <v>1252.3494688364881</v>
      </c>
      <c r="P103" s="19">
        <f>$N103*(Table!$AE$10/Table!$AE$9)/(Table!$AC$12-Table!$AC$13)</f>
        <v>2075.635800716319</v>
      </c>
      <c r="Q103" s="19">
        <f>'Raw Data'!C103</f>
        <v>0.76560568977857468</v>
      </c>
      <c r="R103" s="19">
        <f>'Raw Data'!C103/'Raw Data'!I$30*100</f>
        <v>12.907347650953685</v>
      </c>
      <c r="S103" s="24">
        <f t="shared" si="7"/>
        <v>0.61082118999188706</v>
      </c>
      <c r="T103" s="24">
        <f t="shared" si="8"/>
        <v>1.6339516777519325E-4</v>
      </c>
      <c r="U103" s="63">
        <f t="shared" si="9"/>
        <v>4.1652544535736051E-3</v>
      </c>
      <c r="V103" s="63">
        <f t="shared" si="10"/>
        <v>3.7651886031553686E-2</v>
      </c>
      <c r="W103" s="63">
        <f t="shared" si="11"/>
        <v>9.4867889361171755E-5</v>
      </c>
      <c r="X103" s="68">
        <f t="shared" si="12"/>
        <v>1.9540259050322848</v>
      </c>
      <c r="Z103" s="11"/>
      <c r="AS103" s="110"/>
      <c r="AT103" s="110"/>
    </row>
    <row r="104" spans="1:46" x14ac:dyDescent="0.2">
      <c r="A104" s="19">
        <f>'Raw Data'!A104</f>
        <v>3387.771240234375</v>
      </c>
      <c r="B104" s="11">
        <f>'Raw Data'!E104</f>
        <v>0.75123987484826649</v>
      </c>
      <c r="C104" s="11">
        <f t="shared" si="1"/>
        <v>0.24876012515173351</v>
      </c>
      <c r="D104" s="26">
        <f t="shared" si="2"/>
        <v>1.8368308428703406E-2</v>
      </c>
      <c r="E104" s="85">
        <f>(2*Table!$AC$16*0.147)/A104</f>
        <v>3.2242518575952672E-2</v>
      </c>
      <c r="F104" s="85">
        <f t="shared" si="3"/>
        <v>6.4485037151905344E-2</v>
      </c>
      <c r="G104" s="19">
        <f>IF((('Raw Data'!C104)/('Raw Data'!C$136)*100)&lt;0,0,('Raw Data'!C104)/('Raw Data'!C$136)*100)</f>
        <v>77.975474401449901</v>
      </c>
      <c r="H104" s="19">
        <f t="shared" si="4"/>
        <v>1.9065515711204739</v>
      </c>
      <c r="I104" s="95">
        <f t="shared" si="5"/>
        <v>3.8718606611512829E-2</v>
      </c>
      <c r="J104" s="85">
        <f>'Raw Data'!F104/I104</f>
        <v>0.4744052029817018</v>
      </c>
      <c r="K104" s="42">
        <f t="shared" si="6"/>
        <v>5.6078582749840553</v>
      </c>
      <c r="L104" s="19">
        <f>A104*Table!$AC$9/$AC$16</f>
        <v>638.28760620918467</v>
      </c>
      <c r="M104" s="19">
        <f>A104*Table!$AD$9/$AC$16</f>
        <v>218.84146498600617</v>
      </c>
      <c r="N104" s="19">
        <f>ABS(A104*Table!$AE$9/$AC$16)</f>
        <v>276.38664094895597</v>
      </c>
      <c r="O104" s="19">
        <f>($L104*(Table!$AC$10/Table!$AC$9)/(Table!$AC$12-Table!$AC$14))</f>
        <v>1369.1282844469858</v>
      </c>
      <c r="P104" s="19">
        <f>$N104*(Table!$AE$10/Table!$AE$9)/(Table!$AC$12-Table!$AC$13)</f>
        <v>2269.1842442443012</v>
      </c>
      <c r="Q104" s="19">
        <f>'Raw Data'!C104</f>
        <v>0.78479442910070063</v>
      </c>
      <c r="R104" s="19">
        <f>'Raw Data'!C104/'Raw Data'!I$30*100</f>
        <v>13.230850640444054</v>
      </c>
      <c r="S104" s="24">
        <f t="shared" si="7"/>
        <v>0.55195932953193994</v>
      </c>
      <c r="T104" s="24">
        <f t="shared" si="8"/>
        <v>1.266945204421166E-4</v>
      </c>
      <c r="U104" s="63">
        <f t="shared" si="9"/>
        <v>3.9054734520766249E-3</v>
      </c>
      <c r="V104" s="63">
        <f t="shared" si="10"/>
        <v>3.3767048798163897E-2</v>
      </c>
      <c r="W104" s="63">
        <f t="shared" si="11"/>
        <v>7.1725735258655875E-5</v>
      </c>
      <c r="X104" s="68">
        <f t="shared" si="12"/>
        <v>1.9540976307675435</v>
      </c>
      <c r="Z104" s="11"/>
      <c r="AS104" s="110"/>
      <c r="AT104" s="110"/>
    </row>
    <row r="105" spans="1:46" x14ac:dyDescent="0.2">
      <c r="A105" s="19">
        <f>'Raw Data'!A105</f>
        <v>3707.72509765625</v>
      </c>
      <c r="B105" s="11">
        <f>'Raw Data'!E105</f>
        <v>0.76824118885587911</v>
      </c>
      <c r="C105" s="11">
        <f t="shared" si="1"/>
        <v>0.23175881114412089</v>
      </c>
      <c r="D105" s="26">
        <f t="shared" si="2"/>
        <v>1.7001314007612622E-2</v>
      </c>
      <c r="E105" s="85">
        <f>(2*Table!$AC$16*0.147)/A105</f>
        <v>2.9460187653443444E-2</v>
      </c>
      <c r="F105" s="85">
        <f t="shared" si="3"/>
        <v>5.8920375306886888E-2</v>
      </c>
      <c r="G105" s="19">
        <f>IF((('Raw Data'!C105)/('Raw Data'!C$136)*100)&lt;0,0,('Raw Data'!C105)/('Raw Data'!C$136)*100)</f>
        <v>79.740137819322072</v>
      </c>
      <c r="H105" s="19">
        <f t="shared" si="4"/>
        <v>1.7646634178721712</v>
      </c>
      <c r="I105" s="95">
        <f t="shared" si="5"/>
        <v>3.9193449865760677E-2</v>
      </c>
      <c r="J105" s="85">
        <f>'Raw Data'!F105/I105</f>
        <v>0.43377947248437904</v>
      </c>
      <c r="K105" s="42">
        <f t="shared" si="6"/>
        <v>6.1374855017717174</v>
      </c>
      <c r="L105" s="19">
        <f>A105*Table!$AC$9/$AC$16</f>
        <v>698.56988835556558</v>
      </c>
      <c r="M105" s="19">
        <f>A105*Table!$AD$9/$AC$16</f>
        <v>239.50967600762246</v>
      </c>
      <c r="N105" s="19">
        <f>ABS(A105*Table!$AE$9/$AC$16)</f>
        <v>302.48963481738946</v>
      </c>
      <c r="O105" s="19">
        <f>($L105*(Table!$AC$10/Table!$AC$9)/(Table!$AC$12-Table!$AC$14))</f>
        <v>1498.4339089565974</v>
      </c>
      <c r="P105" s="19">
        <f>$N105*(Table!$AE$10/Table!$AE$9)/(Table!$AC$12-Table!$AC$13)</f>
        <v>2483.4945387306188</v>
      </c>
      <c r="Q105" s="19">
        <f>'Raw Data'!C105</f>
        <v>0.80255511642212507</v>
      </c>
      <c r="R105" s="19">
        <f>'Raw Data'!C105/'Raw Data'!I$30*100</f>
        <v>13.530278098779441</v>
      </c>
      <c r="S105" s="24">
        <f t="shared" si="7"/>
        <v>0.51088176775928884</v>
      </c>
      <c r="T105" s="24">
        <f t="shared" si="8"/>
        <v>9.8334917225773033E-5</v>
      </c>
      <c r="U105" s="63">
        <f t="shared" si="9"/>
        <v>3.6492128575908401E-3</v>
      </c>
      <c r="V105" s="63">
        <f t="shared" si="10"/>
        <v>3.0105908459107059E-2</v>
      </c>
      <c r="W105" s="63">
        <f t="shared" si="11"/>
        <v>5.5424455429322716E-5</v>
      </c>
      <c r="X105" s="68">
        <f t="shared" si="12"/>
        <v>1.9541530552229729</v>
      </c>
      <c r="Z105" s="11"/>
      <c r="AS105" s="110"/>
      <c r="AT105" s="110"/>
    </row>
    <row r="106" spans="1:46" x14ac:dyDescent="0.2">
      <c r="A106" s="19">
        <f>'Raw Data'!A106</f>
        <v>4058.264404296875</v>
      </c>
      <c r="B106" s="11">
        <f>'Raw Data'!E106</f>
        <v>0.78410997584335995</v>
      </c>
      <c r="C106" s="11">
        <f t="shared" si="1"/>
        <v>0.21589002415664005</v>
      </c>
      <c r="D106" s="26">
        <f t="shared" si="2"/>
        <v>1.5868786987480843E-2</v>
      </c>
      <c r="E106" s="85">
        <f>(2*Table!$AC$16*0.147)/A106</f>
        <v>2.6915515171629142E-2</v>
      </c>
      <c r="F106" s="85">
        <f t="shared" si="3"/>
        <v>5.3831030343258285E-2</v>
      </c>
      <c r="G106" s="19">
        <f>IF((('Raw Data'!C106)/('Raw Data'!C$136)*100)&lt;0,0,('Raw Data'!C106)/('Raw Data'!C$136)*100)</f>
        <v>81.387249793742086</v>
      </c>
      <c r="H106" s="19">
        <f t="shared" si="4"/>
        <v>1.6471119744200138</v>
      </c>
      <c r="I106" s="95">
        <f t="shared" si="5"/>
        <v>3.9232812086529067E-2</v>
      </c>
      <c r="J106" s="85">
        <f>'Raw Data'!F106/I106</f>
        <v>0.4044774295679287</v>
      </c>
      <c r="K106" s="42">
        <f t="shared" si="6"/>
        <v>6.7177415497910058</v>
      </c>
      <c r="L106" s="19">
        <f>A106*Table!$AC$9/$AC$16</f>
        <v>764.61475356387655</v>
      </c>
      <c r="M106" s="19">
        <f>A106*Table!$AD$9/$AC$16</f>
        <v>262.15362979332912</v>
      </c>
      <c r="N106" s="19">
        <f>ABS(A106*Table!$AE$9/$AC$16)</f>
        <v>331.08790034734767</v>
      </c>
      <c r="O106" s="19">
        <f>($L106*(Table!$AC$10/Table!$AC$9)/(Table!$AC$12-Table!$AC$14))</f>
        <v>1640.1002864948018</v>
      </c>
      <c r="P106" s="19">
        <f>$N106*(Table!$AE$10/Table!$AE$9)/(Table!$AC$12-Table!$AC$13)</f>
        <v>2718.2914642639375</v>
      </c>
      <c r="Q106" s="19">
        <f>'Raw Data'!C106</f>
        <v>0.81913269176299208</v>
      </c>
      <c r="R106" s="19">
        <f>'Raw Data'!C106/'Raw Data'!I$30*100</f>
        <v>13.809759470184</v>
      </c>
      <c r="S106" s="24">
        <f t="shared" si="7"/>
        <v>0.47684984494314592</v>
      </c>
      <c r="T106" s="24">
        <f t="shared" si="8"/>
        <v>7.6239827582647024E-5</v>
      </c>
      <c r="U106" s="63">
        <f t="shared" si="9"/>
        <v>3.4028732715301346E-3</v>
      </c>
      <c r="V106" s="63">
        <f t="shared" si="10"/>
        <v>2.6750019452826772E-2</v>
      </c>
      <c r="W106" s="63">
        <f t="shared" si="11"/>
        <v>4.3181433174181704E-5</v>
      </c>
      <c r="X106" s="68">
        <f t="shared" si="12"/>
        <v>1.9541962366561472</v>
      </c>
      <c r="Z106" s="11"/>
      <c r="AS106" s="110"/>
      <c r="AT106" s="110"/>
    </row>
    <row r="107" spans="1:46" x14ac:dyDescent="0.2">
      <c r="A107" s="19">
        <f>'Raw Data'!A107</f>
        <v>4434.7822265625</v>
      </c>
      <c r="B107" s="11">
        <f>'Raw Data'!E107</f>
        <v>0.79784317215533462</v>
      </c>
      <c r="C107" s="11">
        <f t="shared" si="1"/>
        <v>0.20215682784466538</v>
      </c>
      <c r="D107" s="26">
        <f t="shared" si="2"/>
        <v>1.3733196311974671E-2</v>
      </c>
      <c r="E107" s="85">
        <f>(2*Table!$AC$16*0.147)/A107</f>
        <v>2.4630358733308513E-2</v>
      </c>
      <c r="F107" s="85">
        <f t="shared" si="3"/>
        <v>4.9260717466617025E-2</v>
      </c>
      <c r="G107" s="19">
        <f>IF((('Raw Data'!C107)/('Raw Data'!C$136)*100)&lt;0,0,('Raw Data'!C107)/('Raw Data'!C$136)*100)</f>
        <v>82.812696622813505</v>
      </c>
      <c r="H107" s="19">
        <f t="shared" si="4"/>
        <v>1.4254468290714186</v>
      </c>
      <c r="I107" s="95">
        <f t="shared" si="5"/>
        <v>3.8531959521926895E-2</v>
      </c>
      <c r="J107" s="85">
        <f>'Raw Data'!F107/I107</f>
        <v>0.35641053510812742</v>
      </c>
      <c r="K107" s="42">
        <f t="shared" si="6"/>
        <v>7.3410004523387418</v>
      </c>
      <c r="L107" s="19">
        <f>A107*Table!$AC$9/$AC$16</f>
        <v>835.55421270291652</v>
      </c>
      <c r="M107" s="19">
        <f>A107*Table!$AD$9/$AC$16</f>
        <v>286.47573006957134</v>
      </c>
      <c r="N107" s="19">
        <f>ABS(A107*Table!$AE$9/$AC$16)</f>
        <v>361.80558721991599</v>
      </c>
      <c r="O107" s="19">
        <f>($L107*(Table!$AC$10/Table!$AC$9)/(Table!$AC$12-Table!$AC$14))</f>
        <v>1792.2655785133347</v>
      </c>
      <c r="P107" s="19">
        <f>$N107*(Table!$AE$10/Table!$AE$9)/(Table!$AC$12-Table!$AC$13)</f>
        <v>2970.4892218383902</v>
      </c>
      <c r="Q107" s="19">
        <f>'Raw Data'!C107</f>
        <v>0.83347928906197188</v>
      </c>
      <c r="R107" s="19">
        <f>'Raw Data'!C107/'Raw Data'!I$30*100</f>
        <v>14.051628778913564</v>
      </c>
      <c r="S107" s="24">
        <f t="shared" si="7"/>
        <v>0.41267631464870408</v>
      </c>
      <c r="T107" s="24">
        <f t="shared" si="8"/>
        <v>6.0227305319293656E-5</v>
      </c>
      <c r="U107" s="63">
        <f t="shared" si="9"/>
        <v>3.1685048015999873E-3</v>
      </c>
      <c r="V107" s="63">
        <f t="shared" si="10"/>
        <v>2.3709240097790088E-2</v>
      </c>
      <c r="W107" s="63">
        <f t="shared" si="11"/>
        <v>3.1293996595232391E-5</v>
      </c>
      <c r="X107" s="68">
        <f t="shared" si="12"/>
        <v>1.9542275306527424</v>
      </c>
      <c r="Z107" s="11"/>
      <c r="AS107" s="110"/>
      <c r="AT107" s="110"/>
    </row>
    <row r="108" spans="1:46" x14ac:dyDescent="0.2">
      <c r="A108" s="19">
        <f>'Raw Data'!A108</f>
        <v>4845.4677734375</v>
      </c>
      <c r="B108" s="11">
        <f>'Raw Data'!E108</f>
        <v>0.81141953284828883</v>
      </c>
      <c r="C108" s="11">
        <f t="shared" si="1"/>
        <v>0.18858046715171117</v>
      </c>
      <c r="D108" s="26">
        <f t="shared" si="2"/>
        <v>1.3576360692954204E-2</v>
      </c>
      <c r="E108" s="85">
        <f>(2*Table!$AC$16*0.147)/A108</f>
        <v>2.254277239096036E-2</v>
      </c>
      <c r="F108" s="85">
        <f t="shared" si="3"/>
        <v>4.5085544781920721E-2</v>
      </c>
      <c r="G108" s="19">
        <f>IF((('Raw Data'!C108)/('Raw Data'!C$136)*100)&lt;0,0,('Raw Data'!C108)/('Raw Data'!C$136)*100)</f>
        <v>84.221864587828847</v>
      </c>
      <c r="H108" s="19">
        <f t="shared" si="4"/>
        <v>1.4091679650153424</v>
      </c>
      <c r="I108" s="95">
        <f t="shared" si="5"/>
        <v>3.8463411158639493E-2</v>
      </c>
      <c r="J108" s="85">
        <f>'Raw Data'!F108/I108</f>
        <v>0.35296819195155388</v>
      </c>
      <c r="K108" s="42">
        <f t="shared" si="6"/>
        <v>8.0208180017373802</v>
      </c>
      <c r="L108" s="19">
        <f>A108*Table!$AC$9/$AC$16</f>
        <v>912.93118890081894</v>
      </c>
      <c r="M108" s="19">
        <f>A108*Table!$AD$9/$AC$16</f>
        <v>313.00497905170931</v>
      </c>
      <c r="N108" s="19">
        <f>ABS(A108*Table!$AE$9/$AC$16)</f>
        <v>395.31080074761968</v>
      </c>
      <c r="O108" s="19">
        <f>($L108*(Table!$AC$10/Table!$AC$9)/(Table!$AC$12-Table!$AC$14))</f>
        <v>1958.2393584316153</v>
      </c>
      <c r="P108" s="19">
        <f>$N108*(Table!$AE$10/Table!$AE$9)/(Table!$AC$12-Table!$AC$13)</f>
        <v>3245.5730767456453</v>
      </c>
      <c r="Q108" s="19">
        <f>'Raw Data'!C108</f>
        <v>0.84766204559023017</v>
      </c>
      <c r="R108" s="19">
        <f>'Raw Data'!C108/'Raw Data'!I$30*100</f>
        <v>14.290735895805559</v>
      </c>
      <c r="S108" s="24">
        <f t="shared" si="7"/>
        <v>0.40796347549657019</v>
      </c>
      <c r="T108" s="24">
        <f t="shared" si="8"/>
        <v>4.6967270522890736E-5</v>
      </c>
      <c r="U108" s="63">
        <f t="shared" si="9"/>
        <v>2.949299544235198E-3</v>
      </c>
      <c r="V108" s="63">
        <f t="shared" si="10"/>
        <v>2.1002332416558203E-2</v>
      </c>
      <c r="W108" s="63">
        <f t="shared" si="11"/>
        <v>2.5914685828415702E-5</v>
      </c>
      <c r="X108" s="68">
        <f t="shared" si="12"/>
        <v>1.9542534453385707</v>
      </c>
      <c r="Z108" s="11"/>
      <c r="AS108" s="110"/>
      <c r="AT108" s="110"/>
    </row>
    <row r="109" spans="1:46" x14ac:dyDescent="0.2">
      <c r="A109" s="19">
        <f>'Raw Data'!A109</f>
        <v>5303.552734375</v>
      </c>
      <c r="B109" s="11">
        <f>'Raw Data'!E109</f>
        <v>0.82407485417482584</v>
      </c>
      <c r="C109" s="11">
        <f t="shared" si="1"/>
        <v>0.17592514582517416</v>
      </c>
      <c r="D109" s="26">
        <f t="shared" si="2"/>
        <v>1.2655321326537017E-2</v>
      </c>
      <c r="E109" s="85">
        <f>(2*Table!$AC$16*0.147)/A109</f>
        <v>2.0595680408032627E-2</v>
      </c>
      <c r="F109" s="85">
        <f t="shared" si="3"/>
        <v>4.1191360816065253E-2</v>
      </c>
      <c r="G109" s="19">
        <f>IF((('Raw Data'!C109)/('Raw Data'!C$136)*100)&lt;0,0,('Raw Data'!C109)/('Raw Data'!C$136)*100)</f>
        <v>85.535432620061982</v>
      </c>
      <c r="H109" s="19">
        <f t="shared" si="4"/>
        <v>1.3135680322331353</v>
      </c>
      <c r="I109" s="95">
        <f t="shared" si="5"/>
        <v>3.9231182012390287E-2</v>
      </c>
      <c r="J109" s="85">
        <f>'Raw Data'!F109/I109</f>
        <v>0.32258322786553101</v>
      </c>
      <c r="K109" s="42">
        <f t="shared" si="6"/>
        <v>8.7790969281094533</v>
      </c>
      <c r="L109" s="19">
        <f>A109*Table!$AC$9/$AC$16</f>
        <v>999.23865549853303</v>
      </c>
      <c r="M109" s="19">
        <f>A109*Table!$AD$9/$AC$16</f>
        <v>342.59611045663991</v>
      </c>
      <c r="N109" s="19">
        <f>ABS(A109*Table!$AE$9/$AC$16)</f>
        <v>432.68303005256831</v>
      </c>
      <c r="O109" s="19">
        <f>($L109*(Table!$AC$10/Table!$AC$9)/(Table!$AC$12-Table!$AC$14))</f>
        <v>2143.3690594134127</v>
      </c>
      <c r="P109" s="19">
        <f>$N109*(Table!$AE$10/Table!$AE$9)/(Table!$AC$12-Table!$AC$13)</f>
        <v>3552.4058296598373</v>
      </c>
      <c r="Q109" s="19">
        <f>'Raw Data'!C109</f>
        <v>0.86088262400741222</v>
      </c>
      <c r="R109" s="19">
        <f>'Raw Data'!C109/'Raw Data'!I$30*100</f>
        <v>14.513621650255237</v>
      </c>
      <c r="S109" s="24">
        <f t="shared" si="7"/>
        <v>0.3802866606644687</v>
      </c>
      <c r="T109" s="24">
        <f t="shared" si="8"/>
        <v>3.6649826799961538E-5</v>
      </c>
      <c r="U109" s="63">
        <f t="shared" si="9"/>
        <v>2.736584771974668E-3</v>
      </c>
      <c r="V109" s="63">
        <f t="shared" si="10"/>
        <v>1.8505173259780079E-2</v>
      </c>
      <c r="W109" s="63">
        <f t="shared" si="11"/>
        <v>2.0163846983407655E-5</v>
      </c>
      <c r="X109" s="68">
        <f t="shared" si="12"/>
        <v>1.9542736091855542</v>
      </c>
      <c r="Z109" s="11"/>
      <c r="AS109" s="110"/>
      <c r="AT109" s="110"/>
    </row>
    <row r="110" spans="1:46" x14ac:dyDescent="0.2">
      <c r="A110" s="19">
        <f>'Raw Data'!A110</f>
        <v>5804.91650390625</v>
      </c>
      <c r="B110" s="11">
        <f>'Raw Data'!E110</f>
        <v>0.83622804259376782</v>
      </c>
      <c r="C110" s="11">
        <f t="shared" si="1"/>
        <v>0.16377195740623218</v>
      </c>
      <c r="D110" s="26">
        <f t="shared" si="2"/>
        <v>1.2153188418941974E-2</v>
      </c>
      <c r="E110" s="85">
        <f>(2*Table!$AC$16*0.147)/A110</f>
        <v>1.8816855861894258E-2</v>
      </c>
      <c r="F110" s="85">
        <f t="shared" si="3"/>
        <v>3.7633711723788515E-2</v>
      </c>
      <c r="G110" s="19">
        <f>IF((('Raw Data'!C110)/('Raw Data'!C$136)*100)&lt;0,0,('Raw Data'!C110)/('Raw Data'!C$136)*100)</f>
        <v>86.796881411832544</v>
      </c>
      <c r="H110" s="19">
        <f t="shared" si="4"/>
        <v>1.2614487917705617</v>
      </c>
      <c r="I110" s="95">
        <f t="shared" si="5"/>
        <v>3.922908587086682E-2</v>
      </c>
      <c r="J110" s="85">
        <f>'Raw Data'!F110/I110</f>
        <v>0.30980044905832094</v>
      </c>
      <c r="K110" s="42">
        <f t="shared" si="6"/>
        <v>9.6090162952590799</v>
      </c>
      <c r="L110" s="19">
        <f>A110*Table!$AC$9/$AC$16</f>
        <v>1093.7002521062118</v>
      </c>
      <c r="M110" s="19">
        <f>A110*Table!$AD$9/$AC$16</f>
        <v>374.98294357927256</v>
      </c>
      <c r="N110" s="19">
        <f>ABS(A110*Table!$AE$9/$AC$16)</f>
        <v>473.58610122471219</v>
      </c>
      <c r="O110" s="19">
        <f>($L110*(Table!$AC$10/Table!$AC$9)/(Table!$AC$12-Table!$AC$14))</f>
        <v>2345.9893867572114</v>
      </c>
      <c r="P110" s="19">
        <f>$N110*(Table!$AE$10/Table!$AE$9)/(Table!$AC$12-Table!$AC$13)</f>
        <v>3888.2274320583915</v>
      </c>
      <c r="Q110" s="19">
        <f>'Raw Data'!C110</f>
        <v>0.87357864146644715</v>
      </c>
      <c r="R110" s="19">
        <f>'Raw Data'!C110/'Raw Data'!I$30*100</f>
        <v>14.727663830602324</v>
      </c>
      <c r="S110" s="24">
        <f t="shared" si="7"/>
        <v>0.36519779474696368</v>
      </c>
      <c r="T110" s="24">
        <f t="shared" si="8"/>
        <v>2.8379341550754944E-5</v>
      </c>
      <c r="U110" s="63">
        <f t="shared" si="9"/>
        <v>2.5371017517119791E-3</v>
      </c>
      <c r="V110" s="63">
        <f t="shared" si="10"/>
        <v>1.6282019086270035E-2</v>
      </c>
      <c r="W110" s="63">
        <f t="shared" si="11"/>
        <v>1.6163383442808207E-5</v>
      </c>
      <c r="X110" s="68">
        <f t="shared" si="12"/>
        <v>1.9542897725689969</v>
      </c>
      <c r="Z110" s="11"/>
      <c r="AS110" s="110"/>
      <c r="AT110" s="110"/>
    </row>
    <row r="111" spans="1:46" x14ac:dyDescent="0.2">
      <c r="A111" s="19">
        <f>'Raw Data'!A111</f>
        <v>6352.78759765625</v>
      </c>
      <c r="B111" s="11">
        <f>'Raw Data'!E111</f>
        <v>0.84725573200380766</v>
      </c>
      <c r="C111" s="11">
        <f t="shared" si="1"/>
        <v>0.15274426799619234</v>
      </c>
      <c r="D111" s="26">
        <f t="shared" si="2"/>
        <v>1.1027689410039843E-2</v>
      </c>
      <c r="E111" s="85">
        <f>(2*Table!$AC$16*0.147)/A111</f>
        <v>1.7194070392756975E-2</v>
      </c>
      <c r="F111" s="85">
        <f t="shared" si="3"/>
        <v>3.438814078551395E-2</v>
      </c>
      <c r="G111" s="19">
        <f>IF((('Raw Data'!C111)/('Raw Data'!C$136)*100)&lt;0,0,('Raw Data'!C111)/('Raw Data'!C$136)*100)</f>
        <v>87.941508237549655</v>
      </c>
      <c r="H111" s="19">
        <f t="shared" si="4"/>
        <v>1.1446268257171113</v>
      </c>
      <c r="I111" s="95">
        <f t="shared" si="5"/>
        <v>3.9168357790329456E-2</v>
      </c>
      <c r="J111" s="85">
        <f>'Raw Data'!F111/I111</f>
        <v>0.28154587100821837</v>
      </c>
      <c r="K111" s="42">
        <f t="shared" si="6"/>
        <v>10.515920341855198</v>
      </c>
      <c r="L111" s="19">
        <f>A111*Table!$AC$9/$AC$16</f>
        <v>1196.9242610911579</v>
      </c>
      <c r="M111" s="19">
        <f>A111*Table!$AD$9/$AC$16</f>
        <v>410.37403237411127</v>
      </c>
      <c r="N111" s="19">
        <f>ABS(A111*Table!$AE$9/$AC$16)</f>
        <v>518.28340825543046</v>
      </c>
      <c r="O111" s="19">
        <f>($L111*(Table!$AC$10/Table!$AC$9)/(Table!$AC$12-Table!$AC$14))</f>
        <v>2567.4051074456415</v>
      </c>
      <c r="P111" s="19">
        <f>$N111*(Table!$AE$10/Table!$AE$9)/(Table!$AC$12-Table!$AC$13)</f>
        <v>4255.200396185799</v>
      </c>
      <c r="Q111" s="19">
        <f>'Raw Data'!C111</f>
        <v>0.8850988888662541</v>
      </c>
      <c r="R111" s="19">
        <f>'Raw Data'!C111/'Raw Data'!I$30*100</f>
        <v>14.921883701482997</v>
      </c>
      <c r="S111" s="24">
        <f t="shared" si="7"/>
        <v>0.33137706047773108</v>
      </c>
      <c r="T111" s="24">
        <f t="shared" si="8"/>
        <v>2.2113367808884732E-5</v>
      </c>
      <c r="U111" s="63">
        <f t="shared" si="9"/>
        <v>2.3488718097529602E-3</v>
      </c>
      <c r="V111" s="63">
        <f t="shared" si="10"/>
        <v>1.4292098429853645E-2</v>
      </c>
      <c r="W111" s="63">
        <f t="shared" si="11"/>
        <v>1.2245875928861384E-5</v>
      </c>
      <c r="X111" s="68">
        <f t="shared" si="12"/>
        <v>1.9543020184449258</v>
      </c>
      <c r="Z111" s="11"/>
      <c r="AS111" s="110"/>
      <c r="AT111" s="110"/>
    </row>
    <row r="112" spans="1:46" x14ac:dyDescent="0.2">
      <c r="A112" s="19">
        <f>'Raw Data'!A112</f>
        <v>6944.64599609375</v>
      </c>
      <c r="B112" s="11">
        <f>'Raw Data'!E112</f>
        <v>0.85745448598407181</v>
      </c>
      <c r="C112" s="11">
        <f t="shared" si="1"/>
        <v>0.14254551401592819</v>
      </c>
      <c r="D112" s="26">
        <f t="shared" si="2"/>
        <v>1.0198753980264152E-2</v>
      </c>
      <c r="E112" s="85">
        <f>(2*Table!$AC$16*0.147)/A112</f>
        <v>1.5728703407743936E-2</v>
      </c>
      <c r="F112" s="85">
        <f t="shared" si="3"/>
        <v>3.1457406815487872E-2</v>
      </c>
      <c r="G112" s="19">
        <f>IF((('Raw Data'!C112)/('Raw Data'!C$136)*100)&lt;0,0,('Raw Data'!C112)/('Raw Data'!C$136)*100)</f>
        <v>89.000095123762804</v>
      </c>
      <c r="H112" s="19">
        <f t="shared" si="4"/>
        <v>1.0585868862131491</v>
      </c>
      <c r="I112" s="95">
        <f t="shared" si="5"/>
        <v>3.8685777286014744E-2</v>
      </c>
      <c r="J112" s="85">
        <f>'Raw Data'!F112/I112</f>
        <v>0.26363058198008843</v>
      </c>
      <c r="K112" s="42">
        <f t="shared" si="6"/>
        <v>11.495637619656673</v>
      </c>
      <c r="L112" s="19">
        <f>A112*Table!$AC$9/$AC$16</f>
        <v>1308.4358873387844</v>
      </c>
      <c r="M112" s="19">
        <f>A112*Table!$AD$9/$AC$16</f>
        <v>448.60658994472607</v>
      </c>
      <c r="N112" s="19">
        <f>ABS(A112*Table!$AE$9/$AC$16)</f>
        <v>566.56935882931054</v>
      </c>
      <c r="O112" s="19">
        <f>($L112*(Table!$AC$10/Table!$AC$9)/(Table!$AC$12-Table!$AC$14))</f>
        <v>2806.5977849394781</v>
      </c>
      <c r="P112" s="19">
        <f>$N112*(Table!$AE$10/Table!$AE$9)/(Table!$AC$12-Table!$AC$13)</f>
        <v>4651.6367719976224</v>
      </c>
      <c r="Q112" s="19">
        <f>'Raw Data'!C112</f>
        <v>0.89575317596609227</v>
      </c>
      <c r="R112" s="19">
        <f>'Raw Data'!C112/'Raw Data'!I$30*100</f>
        <v>15.101504346165582</v>
      </c>
      <c r="S112" s="24">
        <f t="shared" si="7"/>
        <v>0.30646792712883303</v>
      </c>
      <c r="T112" s="24">
        <f t="shared" si="8"/>
        <v>1.7264061630162253E-5</v>
      </c>
      <c r="U112" s="63">
        <f t="shared" si="9"/>
        <v>2.1745535128298737E-3</v>
      </c>
      <c r="V112" s="63">
        <f t="shared" si="10"/>
        <v>1.2544857545480797E-2</v>
      </c>
      <c r="W112" s="63">
        <f t="shared" si="11"/>
        <v>9.477218426513685E-6</v>
      </c>
      <c r="X112" s="68">
        <f t="shared" si="12"/>
        <v>1.9543114956633523</v>
      </c>
      <c r="Z112" s="11"/>
      <c r="AS112" s="110"/>
      <c r="AT112" s="110"/>
    </row>
    <row r="113" spans="1:46" x14ac:dyDescent="0.2">
      <c r="A113" s="19">
        <f>'Raw Data'!A113</f>
        <v>7603.32275390625</v>
      </c>
      <c r="B113" s="11">
        <f>'Raw Data'!E113</f>
        <v>0.86749150323222135</v>
      </c>
      <c r="C113" s="11">
        <f t="shared" si="1"/>
        <v>0.13250849676777865</v>
      </c>
      <c r="D113" s="26">
        <f t="shared" si="2"/>
        <v>1.0037017248149538E-2</v>
      </c>
      <c r="E113" s="85">
        <f>(2*Table!$AC$16*0.147)/A113</f>
        <v>1.4366123953927562E-2</v>
      </c>
      <c r="F113" s="85">
        <f t="shared" si="3"/>
        <v>2.8732247907855123E-2</v>
      </c>
      <c r="G113" s="19">
        <f>IF((('Raw Data'!C113)/('Raw Data'!C$136)*100)&lt;0,0,('Raw Data'!C113)/('Raw Data'!C$136)*100)</f>
        <v>90.041894431418115</v>
      </c>
      <c r="H113" s="19">
        <f t="shared" si="4"/>
        <v>1.0417993076553103</v>
      </c>
      <c r="I113" s="95">
        <f t="shared" si="5"/>
        <v>3.9353313830118308E-2</v>
      </c>
      <c r="J113" s="85">
        <f>'Raw Data'!F113/I113</f>
        <v>0.25504884522502136</v>
      </c>
      <c r="K113" s="42">
        <f t="shared" si="6"/>
        <v>12.58596091627423</v>
      </c>
      <c r="L113" s="19">
        <f>A113*Table!$AC$9/$AC$16</f>
        <v>1432.5367138694096</v>
      </c>
      <c r="M113" s="19">
        <f>A113*Table!$AD$9/$AC$16</f>
        <v>491.15544475522614</v>
      </c>
      <c r="N113" s="19">
        <f>ABS(A113*Table!$AE$9/$AC$16)</f>
        <v>620.30659303239418</v>
      </c>
      <c r="O113" s="19">
        <f>($L113*(Table!$AC$10/Table!$AC$9)/(Table!$AC$12-Table!$AC$14))</f>
        <v>3072.7943240442082</v>
      </c>
      <c r="P113" s="19">
        <f>$N113*(Table!$AE$10/Table!$AE$9)/(Table!$AC$12-Table!$AC$13)</f>
        <v>5092.829171037718</v>
      </c>
      <c r="Q113" s="19">
        <f>'Raw Data'!C113</f>
        <v>0.90623850227112412</v>
      </c>
      <c r="R113" s="19">
        <f>'Raw Data'!C113/'Raw Data'!I$30*100</f>
        <v>15.278276480515677</v>
      </c>
      <c r="S113" s="24">
        <f t="shared" si="7"/>
        <v>0.30160781175320228</v>
      </c>
      <c r="T113" s="24">
        <f t="shared" si="8"/>
        <v>1.3282710026762956E-5</v>
      </c>
      <c r="U113" s="63">
        <f t="shared" si="9"/>
        <v>2.00942100908006E-3</v>
      </c>
      <c r="V113" s="63">
        <f t="shared" si="10"/>
        <v>1.0976549819896358E-2</v>
      </c>
      <c r="W113" s="63">
        <f t="shared" si="11"/>
        <v>7.7809355373182108E-6</v>
      </c>
      <c r="X113" s="68">
        <f t="shared" si="12"/>
        <v>1.9543192765988895</v>
      </c>
      <c r="Z113" s="11"/>
      <c r="AS113" s="110"/>
      <c r="AT113" s="110"/>
    </row>
    <row r="114" spans="1:46" x14ac:dyDescent="0.2">
      <c r="A114" s="19">
        <f>'Raw Data'!A114</f>
        <v>8312.8251953125</v>
      </c>
      <c r="B114" s="11">
        <f>'Raw Data'!E114</f>
        <v>0.87630037551798234</v>
      </c>
      <c r="C114" s="11">
        <f t="shared" si="1"/>
        <v>0.12369962448201766</v>
      </c>
      <c r="D114" s="26">
        <f t="shared" si="2"/>
        <v>8.8088722857609936E-3</v>
      </c>
      <c r="E114" s="85">
        <f>(2*Table!$AC$16*0.147)/A114</f>
        <v>1.3139970416547271E-2</v>
      </c>
      <c r="F114" s="85">
        <f t="shared" si="3"/>
        <v>2.6279940833094543E-2</v>
      </c>
      <c r="G114" s="19">
        <f>IF((('Raw Data'!C114)/('Raw Data'!C$136)*100)&lt;0,0,('Raw Data'!C114)/('Raw Data'!C$136)*100)</f>
        <v>90.956217563643676</v>
      </c>
      <c r="H114" s="19">
        <f t="shared" si="4"/>
        <v>0.91432313222556161</v>
      </c>
      <c r="I114" s="95">
        <f t="shared" si="5"/>
        <v>3.8745221847042322E-2</v>
      </c>
      <c r="J114" s="85">
        <f>'Raw Data'!F114/I114</f>
        <v>0.22735377075750138</v>
      </c>
      <c r="K114" s="42">
        <f t="shared" si="6"/>
        <v>13.760417175276583</v>
      </c>
      <c r="L114" s="19">
        <f>A114*Table!$AC$9/$AC$16</f>
        <v>1566.2135718420975</v>
      </c>
      <c r="M114" s="19">
        <f>A114*Table!$AD$9/$AC$16</f>
        <v>536.98751034586201</v>
      </c>
      <c r="N114" s="19">
        <f>ABS(A114*Table!$AE$9/$AC$16)</f>
        <v>678.19037048361031</v>
      </c>
      <c r="O114" s="19">
        <f>($L114*(Table!$AC$10/Table!$AC$9)/(Table!$AC$12-Table!$AC$14))</f>
        <v>3359.531471132771</v>
      </c>
      <c r="P114" s="19">
        <f>$N114*(Table!$AE$10/Table!$AE$9)/(Table!$AC$12-Table!$AC$13)</f>
        <v>5568.0654391100998</v>
      </c>
      <c r="Q114" s="19">
        <f>'Raw Data'!C114</f>
        <v>0.91544082782382608</v>
      </c>
      <c r="R114" s="19">
        <f>'Raw Data'!C114/'Raw Data'!I$30*100</f>
        <v>15.433418502958499</v>
      </c>
      <c r="S114" s="24">
        <f t="shared" si="7"/>
        <v>0.26470261318038729</v>
      </c>
      <c r="T114" s="24">
        <f t="shared" si="8"/>
        <v>1.03595288581948E-5</v>
      </c>
      <c r="U114" s="63">
        <f t="shared" si="9"/>
        <v>1.856579218297675E-3</v>
      </c>
      <c r="V114" s="63">
        <f t="shared" si="10"/>
        <v>9.6021259567594004E-3</v>
      </c>
      <c r="W114" s="63">
        <f t="shared" si="11"/>
        <v>5.7129051896293608E-6</v>
      </c>
      <c r="X114" s="68">
        <f t="shared" si="12"/>
        <v>1.9543249895040791</v>
      </c>
      <c r="Z114" s="11"/>
      <c r="AS114" s="110"/>
      <c r="AT114" s="110"/>
    </row>
    <row r="115" spans="1:46" x14ac:dyDescent="0.2">
      <c r="A115" s="19">
        <f>'Raw Data'!A115</f>
        <v>9094.060546875</v>
      </c>
      <c r="B115" s="11">
        <f>'Raw Data'!E115</f>
        <v>0.88498671997638367</v>
      </c>
      <c r="C115" s="11">
        <f t="shared" si="1"/>
        <v>0.11501328002361633</v>
      </c>
      <c r="D115" s="26">
        <f t="shared" si="2"/>
        <v>8.6863444584013294E-3</v>
      </c>
      <c r="E115" s="85">
        <f>(2*Table!$AC$16*0.147)/A115</f>
        <v>1.2011166692954331E-2</v>
      </c>
      <c r="F115" s="85">
        <f t="shared" si="3"/>
        <v>2.4022333385908663E-2</v>
      </c>
      <c r="G115" s="19">
        <f>IF((('Raw Data'!C115)/('Raw Data'!C$136)*100)&lt;0,0,('Raw Data'!C115)/('Raw Data'!C$136)*100)</f>
        <v>91.857822833325415</v>
      </c>
      <c r="H115" s="19">
        <f t="shared" si="4"/>
        <v>0.90160526968173826</v>
      </c>
      <c r="I115" s="95">
        <f t="shared" si="5"/>
        <v>3.9009193227716121E-2</v>
      </c>
      <c r="J115" s="85">
        <f>'Raw Data'!F115/I115</f>
        <v>0.22267429135729117</v>
      </c>
      <c r="K115" s="42">
        <f t="shared" si="6"/>
        <v>15.053614625841973</v>
      </c>
      <c r="L115" s="19">
        <f>A115*Table!$AC$9/$AC$16</f>
        <v>1713.405577167794</v>
      </c>
      <c r="M115" s="19">
        <f>A115*Table!$AD$9/$AC$16</f>
        <v>587.45334074324364</v>
      </c>
      <c r="N115" s="19">
        <f>ABS(A115*Table!$AE$9/$AC$16)</f>
        <v>741.92637840662394</v>
      </c>
      <c r="O115" s="19">
        <f>($L115*(Table!$AC$10/Table!$AC$9)/(Table!$AC$12-Table!$AC$14))</f>
        <v>3675.258638283557</v>
      </c>
      <c r="P115" s="19">
        <f>$N115*(Table!$AE$10/Table!$AE$9)/(Table!$AC$12-Table!$AC$13)</f>
        <v>6091.3495764090621</v>
      </c>
      <c r="Q115" s="19">
        <f>'Raw Data'!C115</f>
        <v>0.92451515277440188</v>
      </c>
      <c r="R115" s="19">
        <f>'Raw Data'!C115/'Raw Data'!I$30*100</f>
        <v>15.586402563028217</v>
      </c>
      <c r="S115" s="24">
        <f t="shared" si="7"/>
        <v>0.26102070759278501</v>
      </c>
      <c r="T115" s="24">
        <f t="shared" si="8"/>
        <v>7.9509876580452499E-6</v>
      </c>
      <c r="U115" s="63">
        <f t="shared" si="9"/>
        <v>1.7139101375770131E-3</v>
      </c>
      <c r="V115" s="63">
        <f t="shared" si="10"/>
        <v>8.3877733014134561E-3</v>
      </c>
      <c r="W115" s="63">
        <f t="shared" si="11"/>
        <v>4.7071210194575337E-6</v>
      </c>
      <c r="X115" s="68">
        <f t="shared" si="12"/>
        <v>1.9543296966250985</v>
      </c>
      <c r="Z115" s="11"/>
      <c r="AS115" s="110"/>
      <c r="AT115" s="110"/>
    </row>
    <row r="116" spans="1:46" x14ac:dyDescent="0.2">
      <c r="A116" s="19">
        <f>'Raw Data'!A116</f>
        <v>9953.4140625</v>
      </c>
      <c r="B116" s="11">
        <f>'Raw Data'!E116</f>
        <v>0.89291533385562594</v>
      </c>
      <c r="C116" s="11">
        <f t="shared" si="1"/>
        <v>0.10708466614437406</v>
      </c>
      <c r="D116" s="26">
        <f t="shared" si="2"/>
        <v>7.9286138792422634E-3</v>
      </c>
      <c r="E116" s="85">
        <f>(2*Table!$AC$16*0.147)/A116</f>
        <v>1.0974151829558236E-2</v>
      </c>
      <c r="F116" s="85">
        <f t="shared" si="3"/>
        <v>2.1948303659116472E-2</v>
      </c>
      <c r="G116" s="19">
        <f>IF((('Raw Data'!C116)/('Raw Data'!C$136)*100)&lt;0,0,('Raw Data'!C116)/('Raw Data'!C$136)*100)</f>
        <v>92.680778921358822</v>
      </c>
      <c r="H116" s="19">
        <f t="shared" si="4"/>
        <v>0.8229560880334077</v>
      </c>
      <c r="I116" s="95">
        <f t="shared" si="5"/>
        <v>3.9214229770906606E-2</v>
      </c>
      <c r="J116" s="85">
        <f>'Raw Data'!F116/I116</f>
        <v>0.20218716332214115</v>
      </c>
      <c r="K116" s="42">
        <f t="shared" si="6"/>
        <v>16.476122930564724</v>
      </c>
      <c r="L116" s="19">
        <f>A116*Table!$AC$9/$AC$16</f>
        <v>1875.315771062049</v>
      </c>
      <c r="M116" s="19">
        <f>A116*Table!$AD$9/$AC$16</f>
        <v>642.96540722127395</v>
      </c>
      <c r="N116" s="19">
        <f>ABS(A116*Table!$AE$9/$AC$16)</f>
        <v>812.0355489286685</v>
      </c>
      <c r="O116" s="19">
        <f>($L116*(Table!$AC$10/Table!$AC$9)/(Table!$AC$12-Table!$AC$14))</f>
        <v>4022.5563514844471</v>
      </c>
      <c r="P116" s="19">
        <f>$N116*(Table!$AE$10/Table!$AE$9)/(Table!$AC$12-Table!$AC$13)</f>
        <v>6666.9585297920221</v>
      </c>
      <c r="Q116" s="19">
        <f>'Raw Data'!C116</f>
        <v>0.93279790268058416</v>
      </c>
      <c r="R116" s="19">
        <f>'Raw Data'!C116/'Raw Data'!I$30*100</f>
        <v>15.726041458052521</v>
      </c>
      <c r="S116" s="24">
        <f t="shared" si="7"/>
        <v>0.2382512476797031</v>
      </c>
      <c r="T116" s="24">
        <f t="shared" si="8"/>
        <v>6.1157773447728658E-6</v>
      </c>
      <c r="U116" s="63">
        <f t="shared" si="9"/>
        <v>1.5799645588242121E-3</v>
      </c>
      <c r="V116" s="63">
        <f t="shared" si="10"/>
        <v>7.3094644176631392E-3</v>
      </c>
      <c r="W116" s="63">
        <f t="shared" si="11"/>
        <v>3.5866345320847181E-6</v>
      </c>
      <c r="X116" s="68">
        <f t="shared" si="12"/>
        <v>1.9543332832596305</v>
      </c>
      <c r="Z116" s="11"/>
      <c r="AS116" s="110"/>
      <c r="AT116" s="110"/>
    </row>
    <row r="117" spans="1:46" x14ac:dyDescent="0.2">
      <c r="A117" s="19">
        <f>'Raw Data'!A117</f>
        <v>10894.640625</v>
      </c>
      <c r="B117" s="11">
        <f>'Raw Data'!E117</f>
        <v>0.90035651816655649</v>
      </c>
      <c r="C117" s="11">
        <f t="shared" si="1"/>
        <v>9.9643481833443515E-2</v>
      </c>
      <c r="D117" s="26">
        <f t="shared" si="2"/>
        <v>7.4411843109305487E-3</v>
      </c>
      <c r="E117" s="85">
        <f>(2*Table!$AC$16*0.147)/A117</f>
        <v>1.0026056012686059E-2</v>
      </c>
      <c r="F117" s="85">
        <f t="shared" si="3"/>
        <v>2.0052112025372118E-2</v>
      </c>
      <c r="G117" s="19">
        <f>IF((('Raw Data'!C117)/('Raw Data'!C$136)*100)&lt;0,0,('Raw Data'!C117)/('Raw Data'!C$136)*100)</f>
        <v>93.453141912434916</v>
      </c>
      <c r="H117" s="19">
        <f t="shared" si="4"/>
        <v>0.77236299107609341</v>
      </c>
      <c r="I117" s="95">
        <f t="shared" si="5"/>
        <v>3.9240837889620739E-2</v>
      </c>
      <c r="J117" s="85">
        <f>'Raw Data'!F117/I117</f>
        <v>0.18962857857066179</v>
      </c>
      <c r="K117" s="42">
        <f t="shared" si="6"/>
        <v>18.034157636233122</v>
      </c>
      <c r="L117" s="19">
        <f>A117*Table!$AC$9/$AC$16</f>
        <v>2052.6516083652377</v>
      </c>
      <c r="M117" s="19">
        <f>A117*Table!$AD$9/$AC$16</f>
        <v>703.76626572522434</v>
      </c>
      <c r="N117" s="19">
        <f>ABS(A117*Table!$AE$9/$AC$16)</f>
        <v>888.82421898164114</v>
      </c>
      <c r="O117" s="19">
        <f>($L117*(Table!$AC$10/Table!$AC$9)/(Table!$AC$12-Table!$AC$14))</f>
        <v>4402.9421028855386</v>
      </c>
      <c r="P117" s="19">
        <f>$N117*(Table!$AE$10/Table!$AE$9)/(Table!$AC$12-Table!$AC$13)</f>
        <v>7297.4073808016492</v>
      </c>
      <c r="Q117" s="19">
        <f>'Raw Data'!C117</f>
        <v>0.94057145170087453</v>
      </c>
      <c r="R117" s="19">
        <f>'Raw Data'!C117/'Raw Data'!I$30*100</f>
        <v>15.857095734459003</v>
      </c>
      <c r="S117" s="24">
        <f t="shared" si="7"/>
        <v>0.22360421043271539</v>
      </c>
      <c r="T117" s="24">
        <f t="shared" si="8"/>
        <v>4.6781412809115963E-6</v>
      </c>
      <c r="U117" s="63">
        <f t="shared" si="9"/>
        <v>1.4554950714089298E-3</v>
      </c>
      <c r="V117" s="63">
        <f t="shared" si="10"/>
        <v>6.3624452126059645E-3</v>
      </c>
      <c r="W117" s="63">
        <f t="shared" si="11"/>
        <v>2.8096371918220151E-6</v>
      </c>
      <c r="X117" s="68">
        <f t="shared" si="12"/>
        <v>1.9543360928968223</v>
      </c>
      <c r="Z117" s="11"/>
      <c r="AS117" s="110"/>
      <c r="AT117" s="110"/>
    </row>
    <row r="118" spans="1:46" x14ac:dyDescent="0.2">
      <c r="A118" s="19">
        <f>'Raw Data'!A118</f>
        <v>11896.1259765625</v>
      </c>
      <c r="B118" s="11">
        <f>'Raw Data'!E118</f>
        <v>0.90704052674131985</v>
      </c>
      <c r="C118" s="11">
        <f t="shared" si="1"/>
        <v>9.2959473258680148E-2</v>
      </c>
      <c r="D118" s="26">
        <f t="shared" si="2"/>
        <v>6.6840085747633671E-3</v>
      </c>
      <c r="E118" s="85">
        <f>(2*Table!$AC$16*0.147)/A118</f>
        <v>9.1820040708662856E-3</v>
      </c>
      <c r="F118" s="85">
        <f t="shared" si="3"/>
        <v>1.8364008141732571E-2</v>
      </c>
      <c r="G118" s="19">
        <f>IF((('Raw Data'!C118)/('Raw Data'!C$136)*100)&lt;0,0,('Raw Data'!C118)/('Raw Data'!C$136)*100)</f>
        <v>94.146913312183628</v>
      </c>
      <c r="H118" s="19">
        <f t="shared" si="4"/>
        <v>0.69377139974871227</v>
      </c>
      <c r="I118" s="95">
        <f t="shared" si="5"/>
        <v>3.819264558627089E-2</v>
      </c>
      <c r="J118" s="85">
        <f>'Raw Data'!F118/I118</f>
        <v>0.17500773963577082</v>
      </c>
      <c r="K118" s="42">
        <f t="shared" si="6"/>
        <v>19.691940148031804</v>
      </c>
      <c r="L118" s="19">
        <f>A118*Table!$AC$9/$AC$16</f>
        <v>2241.340761903883</v>
      </c>
      <c r="M118" s="19">
        <f>A118*Table!$AD$9/$AC$16</f>
        <v>768.45968979561712</v>
      </c>
      <c r="N118" s="19">
        <f>ABS(A118*Table!$AE$9/$AC$16)</f>
        <v>970.52901917316592</v>
      </c>
      <c r="O118" s="19">
        <f>($L118*(Table!$AC$10/Table!$AC$9)/(Table!$AC$12-Table!$AC$14))</f>
        <v>4807.6807419645711</v>
      </c>
      <c r="P118" s="19">
        <f>$N118*(Table!$AE$10/Table!$AE$9)/(Table!$AC$12-Table!$AC$13)</f>
        <v>7968.218548219751</v>
      </c>
      <c r="Q118" s="19">
        <f>'Raw Data'!C118</f>
        <v>0.94755400530213951</v>
      </c>
      <c r="R118" s="19">
        <f>'Raw Data'!C118/'Raw Data'!I$30*100</f>
        <v>15.974814617725155</v>
      </c>
      <c r="S118" s="24">
        <f t="shared" si="7"/>
        <v>0.20085142329965483</v>
      </c>
      <c r="T118" s="24">
        <f t="shared" si="8"/>
        <v>3.5950660993711026E-6</v>
      </c>
      <c r="U118" s="63">
        <f t="shared" si="9"/>
        <v>1.3428585616190012E-3</v>
      </c>
      <c r="V118" s="63">
        <f t="shared" si="10"/>
        <v>5.5522892945205722E-3</v>
      </c>
      <c r="W118" s="63">
        <f t="shared" si="11"/>
        <v>2.1167028209597866E-6</v>
      </c>
      <c r="X118" s="68">
        <f t="shared" si="12"/>
        <v>1.9543382095996433</v>
      </c>
      <c r="Z118" s="11"/>
      <c r="AS118" s="110"/>
      <c r="AT118" s="110"/>
    </row>
    <row r="119" spans="1:46" x14ac:dyDescent="0.2">
      <c r="A119" s="19">
        <f>'Raw Data'!A119</f>
        <v>12994.916015625</v>
      </c>
      <c r="B119" s="11">
        <f>'Raw Data'!E119</f>
        <v>0.91352895316146754</v>
      </c>
      <c r="C119" s="11">
        <f t="shared" si="1"/>
        <v>8.6471046838532462E-2</v>
      </c>
      <c r="D119" s="26">
        <f t="shared" si="2"/>
        <v>6.488426420147686E-3</v>
      </c>
      <c r="E119" s="85">
        <f>(2*Table!$AC$16*0.147)/A119</f>
        <v>8.4056162435368793E-3</v>
      </c>
      <c r="F119" s="85">
        <f t="shared" si="3"/>
        <v>1.6811232487073759E-2</v>
      </c>
      <c r="G119" s="19">
        <f>IF((('Raw Data'!C119)/('Raw Data'!C$136)*100)&lt;0,0,('Raw Data'!C119)/('Raw Data'!C$136)*100)</f>
        <v>94.820384123796359</v>
      </c>
      <c r="H119" s="19">
        <f t="shared" si="4"/>
        <v>0.67347081161273081</v>
      </c>
      <c r="I119" s="95">
        <f t="shared" si="5"/>
        <v>3.836792246766052E-2</v>
      </c>
      <c r="J119" s="85">
        <f>'Raw Data'!F119/I119</f>
        <v>0.16911070505880629</v>
      </c>
      <c r="K119" s="42">
        <f t="shared" si="6"/>
        <v>21.510793422375201</v>
      </c>
      <c r="L119" s="19">
        <f>A119*Table!$AC$9/$AC$16</f>
        <v>2448.3630234516195</v>
      </c>
      <c r="M119" s="19">
        <f>A119*Table!$AD$9/$AC$16</f>
        <v>839.43875089769801</v>
      </c>
      <c r="N119" s="19">
        <f>ABS(A119*Table!$AE$9/$AC$16)</f>
        <v>1060.172287997789</v>
      </c>
      <c r="O119" s="19">
        <f>($L119*(Table!$AC$10/Table!$AC$9)/(Table!$AC$12-Table!$AC$14))</f>
        <v>5251.7439370476613</v>
      </c>
      <c r="P119" s="19">
        <f>$N119*(Table!$AE$10/Table!$AE$9)/(Table!$AC$12-Table!$AC$13)</f>
        <v>8704.2059769933385</v>
      </c>
      <c r="Q119" s="19">
        <f>'Raw Data'!C119</f>
        <v>0.95433224096114277</v>
      </c>
      <c r="R119" s="19">
        <f>'Raw Data'!C119/'Raw Data'!I$30*100</f>
        <v>16.089088904448587</v>
      </c>
      <c r="S119" s="24">
        <f t="shared" si="7"/>
        <v>0.1949742683428386</v>
      </c>
      <c r="T119" s="24">
        <f t="shared" si="8"/>
        <v>2.7139662136521636E-6</v>
      </c>
      <c r="U119" s="63">
        <f t="shared" si="9"/>
        <v>1.2381064167789292E-3</v>
      </c>
      <c r="V119" s="63">
        <f t="shared" si="10"/>
        <v>4.8397912545849976E-3</v>
      </c>
      <c r="W119" s="63">
        <f t="shared" si="11"/>
        <v>1.7219733637696195E-6</v>
      </c>
      <c r="X119" s="68">
        <f t="shared" si="12"/>
        <v>1.954339931573007</v>
      </c>
      <c r="Z119" s="11"/>
      <c r="AS119" s="110"/>
      <c r="AT119" s="110"/>
    </row>
    <row r="120" spans="1:46" x14ac:dyDescent="0.2">
      <c r="A120" s="19">
        <f>'Raw Data'!A120</f>
        <v>14293.671875</v>
      </c>
      <c r="B120" s="11">
        <f>'Raw Data'!E120</f>
        <v>0.91978758210917066</v>
      </c>
      <c r="C120" s="11">
        <f t="shared" si="1"/>
        <v>8.0212417890829335E-2</v>
      </c>
      <c r="D120" s="26">
        <f t="shared" si="2"/>
        <v>6.2586289477031265E-3</v>
      </c>
      <c r="E120" s="85">
        <f>(2*Table!$AC$16*0.147)/A120</f>
        <v>7.6418626438026476E-3</v>
      </c>
      <c r="F120" s="85">
        <f t="shared" si="3"/>
        <v>1.5283725287605295E-2</v>
      </c>
      <c r="G120" s="19">
        <f>IF((('Raw Data'!C120)/('Raw Data'!C$136)*100)&lt;0,0,('Raw Data'!C120)/('Raw Data'!C$136)*100)</f>
        <v>95.47000294414768</v>
      </c>
      <c r="H120" s="19">
        <f t="shared" si="4"/>
        <v>0.64961882035132135</v>
      </c>
      <c r="I120" s="95">
        <f t="shared" si="5"/>
        <v>4.1370331171676877E-2</v>
      </c>
      <c r="J120" s="85">
        <f>'Raw Data'!F120/I120</f>
        <v>0.15128302748487385</v>
      </c>
      <c r="K120" s="42">
        <f t="shared" si="6"/>
        <v>23.660654873078187</v>
      </c>
      <c r="L120" s="19">
        <f>A120*Table!$AC$9/$AC$16</f>
        <v>2693.0607051266284</v>
      </c>
      <c r="M120" s="19">
        <f>A120*Table!$AD$9/$AC$16</f>
        <v>923.33509890055825</v>
      </c>
      <c r="N120" s="19">
        <f>ABS(A120*Table!$AE$9/$AC$16)</f>
        <v>1166.1294922866468</v>
      </c>
      <c r="O120" s="19">
        <f>($L120*(Table!$AC$10/Table!$AC$9)/(Table!$AC$12-Table!$AC$14))</f>
        <v>5776.6209891176077</v>
      </c>
      <c r="P120" s="19">
        <f>$N120*(Table!$AE$10/Table!$AE$9)/(Table!$AC$12-Table!$AC$13)</f>
        <v>9574.1337626161458</v>
      </c>
      <c r="Q120" s="19">
        <f>'Raw Data'!C120</f>
        <v>0.96087041511351701</v>
      </c>
      <c r="R120" s="19">
        <f>'Raw Data'!C120/'Raw Data'!I$30*100</f>
        <v>16.199315993815674</v>
      </c>
      <c r="S120" s="24">
        <f t="shared" si="7"/>
        <v>0.18806895861815937</v>
      </c>
      <c r="T120" s="24">
        <f t="shared" si="8"/>
        <v>2.0115018404265328E-6</v>
      </c>
      <c r="U120" s="63">
        <f t="shared" si="9"/>
        <v>1.1333208244516018E-3</v>
      </c>
      <c r="V120" s="63">
        <f t="shared" si="10"/>
        <v>4.1675766581803653E-3</v>
      </c>
      <c r="W120" s="63">
        <f t="shared" si="11"/>
        <v>1.3728579008988652E-6</v>
      </c>
      <c r="X120" s="68">
        <f t="shared" si="12"/>
        <v>1.9543413044309079</v>
      </c>
      <c r="Z120" s="11"/>
      <c r="AS120" s="110"/>
      <c r="AT120" s="110"/>
    </row>
    <row r="121" spans="1:46" x14ac:dyDescent="0.2">
      <c r="A121" s="19">
        <f>'Raw Data'!A121</f>
        <v>15593.9697265625</v>
      </c>
      <c r="B121" s="11">
        <f>'Raw Data'!E121</f>
        <v>0.9250581281622785</v>
      </c>
      <c r="C121" s="11">
        <f t="shared" si="1"/>
        <v>7.4941871837721497E-2</v>
      </c>
      <c r="D121" s="26">
        <f t="shared" si="2"/>
        <v>5.2705460531078385E-3</v>
      </c>
      <c r="E121" s="85">
        <f>(2*Table!$AC$16*0.147)/A121</f>
        <v>7.0046485314303308E-3</v>
      </c>
      <c r="F121" s="85">
        <f t="shared" si="3"/>
        <v>1.4009297062860662E-2</v>
      </c>
      <c r="G121" s="19">
        <f>IF((('Raw Data'!C121)/('Raw Data'!C$136)*100)&lt;0,0,('Raw Data'!C121)/('Raw Data'!C$136)*100)</f>
        <v>96.017063001268298</v>
      </c>
      <c r="H121" s="19">
        <f t="shared" si="4"/>
        <v>0.54706005712061767</v>
      </c>
      <c r="I121" s="95">
        <f t="shared" si="5"/>
        <v>3.7812878533930228E-2</v>
      </c>
      <c r="J121" s="85">
        <f>'Raw Data'!F121/I121</f>
        <v>0.13938494654350306</v>
      </c>
      <c r="K121" s="42">
        <f t="shared" si="6"/>
        <v>25.813068820108533</v>
      </c>
      <c r="L121" s="19">
        <f>A121*Table!$AC$9/$AC$16</f>
        <v>2938.048912469505</v>
      </c>
      <c r="M121" s="19">
        <f>A121*Table!$AD$9/$AC$16</f>
        <v>1007.3310557038303</v>
      </c>
      <c r="N121" s="19">
        <f>ABS(A121*Table!$AE$9/$AC$16)</f>
        <v>1272.212497879917</v>
      </c>
      <c r="O121" s="19">
        <f>($L121*(Table!$AC$10/Table!$AC$9)/(Table!$AC$12-Table!$AC$14))</f>
        <v>6302.1212193683086</v>
      </c>
      <c r="P121" s="19">
        <f>$N121*(Table!$AE$10/Table!$AE$9)/(Table!$AC$12-Table!$AC$13)</f>
        <v>10445.094399670908</v>
      </c>
      <c r="Q121" s="19">
        <f>'Raw Data'!C121</f>
        <v>0.96637637308950064</v>
      </c>
      <c r="R121" s="19">
        <f>'Raw Data'!C121/'Raw Data'!I$30*100</f>
        <v>16.292140948875915</v>
      </c>
      <c r="S121" s="24">
        <f t="shared" si="7"/>
        <v>0.15837751620038351</v>
      </c>
      <c r="T121" s="24">
        <f t="shared" si="8"/>
        <v>1.5144805942668427E-6</v>
      </c>
      <c r="U121" s="63">
        <f t="shared" si="9"/>
        <v>1.04477187236834E-3</v>
      </c>
      <c r="V121" s="63">
        <f t="shared" si="10"/>
        <v>3.6319361475628076E-3</v>
      </c>
      <c r="W121" s="63">
        <f t="shared" si="11"/>
        <v>9.7135110453008974E-7</v>
      </c>
      <c r="X121" s="68">
        <f t="shared" si="12"/>
        <v>1.9543422757820124</v>
      </c>
      <c r="Z121" s="11"/>
      <c r="AS121" s="110"/>
      <c r="AT121" s="110"/>
    </row>
    <row r="122" spans="1:46" x14ac:dyDescent="0.2">
      <c r="A122" s="19">
        <f>'Raw Data'!A122</f>
        <v>17094.49609375</v>
      </c>
      <c r="B122" s="11">
        <f>'Raw Data'!E122</f>
        <v>0.92993279374072457</v>
      </c>
      <c r="C122" s="11">
        <f t="shared" si="1"/>
        <v>7.0067206259275427E-2</v>
      </c>
      <c r="D122" s="26">
        <f t="shared" si="2"/>
        <v>4.8746655784460691E-3</v>
      </c>
      <c r="E122" s="85">
        <f>(2*Table!$AC$16*0.147)/A122</f>
        <v>6.3897921614823874E-3</v>
      </c>
      <c r="F122" s="85">
        <f t="shared" si="3"/>
        <v>1.2779584322964775E-2</v>
      </c>
      <c r="G122" s="19">
        <f>IF((('Raw Data'!C122)/('Raw Data'!C$136)*100)&lt;0,0,('Raw Data'!C122)/('Raw Data'!C$136)*100)</f>
        <v>96.523032364388854</v>
      </c>
      <c r="H122" s="19">
        <f t="shared" si="4"/>
        <v>0.50596936312055618</v>
      </c>
      <c r="I122" s="95">
        <f t="shared" si="5"/>
        <v>3.989961655782448E-2</v>
      </c>
      <c r="J122" s="85">
        <f>'Raw Data'!F122/I122</f>
        <v>0.12217324372983547</v>
      </c>
      <c r="K122" s="42">
        <f t="shared" si="6"/>
        <v>28.296925789294569</v>
      </c>
      <c r="L122" s="19">
        <f>A122*Table!$AC$9/$AC$16</f>
        <v>3220.7620341794623</v>
      </c>
      <c r="M122" s="19">
        <f>A122*Table!$AD$9/$AC$16</f>
        <v>1104.26126886153</v>
      </c>
      <c r="N122" s="19">
        <f>ABS(A122*Table!$AE$9/$AC$16)</f>
        <v>1394.6308705719296</v>
      </c>
      <c r="O122" s="19">
        <f>($L122*(Table!$AC$10/Table!$AC$9)/(Table!$AC$12-Table!$AC$14))</f>
        <v>6908.5414718564198</v>
      </c>
      <c r="P122" s="19">
        <f>$N122*(Table!$AE$10/Table!$AE$9)/(Table!$AC$12-Table!$AC$13)</f>
        <v>11450.171351165265</v>
      </c>
      <c r="Q122" s="19">
        <f>'Raw Data'!C122</f>
        <v>0.97146876836533191</v>
      </c>
      <c r="R122" s="19">
        <f>'Raw Data'!C122/'Raw Data'!I$30*100</f>
        <v>16.377993649657487</v>
      </c>
      <c r="S122" s="24">
        <f t="shared" si="7"/>
        <v>0.14648148765658794</v>
      </c>
      <c r="T122" s="24">
        <f t="shared" si="8"/>
        <v>1.1319510923035736E-6</v>
      </c>
      <c r="U122" s="63">
        <f t="shared" si="9"/>
        <v>9.5808578151920624E-4</v>
      </c>
      <c r="V122" s="63">
        <f t="shared" si="10"/>
        <v>3.1370954131109581E-3</v>
      </c>
      <c r="W122" s="63">
        <f t="shared" si="11"/>
        <v>7.4759470972759751E-7</v>
      </c>
      <c r="X122" s="68">
        <f t="shared" si="12"/>
        <v>1.9543430233767221</v>
      </c>
      <c r="Z122" s="11"/>
      <c r="AS122" s="110"/>
      <c r="AT122" s="110"/>
    </row>
    <row r="123" spans="1:46" x14ac:dyDescent="0.2">
      <c r="A123" s="19">
        <f>'Raw Data'!A123</f>
        <v>18694.744140625</v>
      </c>
      <c r="B123" s="11">
        <f>'Raw Data'!E123</f>
        <v>0.93444283499971437</v>
      </c>
      <c r="C123" s="11">
        <f t="shared" si="1"/>
        <v>6.5557165000285633E-2</v>
      </c>
      <c r="D123" s="26">
        <f t="shared" si="2"/>
        <v>4.5100412589897942E-3</v>
      </c>
      <c r="E123" s="85">
        <f>(2*Table!$AC$16*0.147)/A123</f>
        <v>5.8428334895993545E-3</v>
      </c>
      <c r="F123" s="85">
        <f t="shared" si="3"/>
        <v>1.1685666979198709E-2</v>
      </c>
      <c r="G123" s="19">
        <f>IF((('Raw Data'!C123)/('Raw Data'!C$136)*100)&lt;0,0,('Raw Data'!C123)/('Raw Data'!C$136)*100)</f>
        <v>96.99115528825638</v>
      </c>
      <c r="H123" s="19">
        <f t="shared" si="4"/>
        <v>0.46812292386752574</v>
      </c>
      <c r="I123" s="95">
        <f t="shared" si="5"/>
        <v>3.8863222381104734E-2</v>
      </c>
      <c r="J123" s="85">
        <f>'Raw Data'!F123/I123</f>
        <v>0.11604908143650415</v>
      </c>
      <c r="K123" s="42">
        <f t="shared" si="6"/>
        <v>30.945854425654971</v>
      </c>
      <c r="L123" s="19">
        <f>A123*Table!$AC$9/$AC$16</f>
        <v>3522.2636477034325</v>
      </c>
      <c r="M123" s="19">
        <f>A123*Table!$AD$9/$AC$16</f>
        <v>1207.633250641177</v>
      </c>
      <c r="N123" s="19">
        <f>ABS(A123*Table!$AE$9/$AC$16)</f>
        <v>1525.1848988688075</v>
      </c>
      <c r="O123" s="19">
        <f>($L123*(Table!$AC$10/Table!$AC$9)/(Table!$AC$12-Table!$AC$14))</f>
        <v>7555.2630795869436</v>
      </c>
      <c r="P123" s="19">
        <f>$N123*(Table!$AE$10/Table!$AE$9)/(Table!$AC$12-Table!$AC$13)</f>
        <v>12522.043504670011</v>
      </c>
      <c r="Q123" s="19">
        <f>'Raw Data'!C123</f>
        <v>0.97618025317008139</v>
      </c>
      <c r="R123" s="19">
        <f>'Raw Data'!C123/'Raw Data'!I$30*100</f>
        <v>16.457424580146881</v>
      </c>
      <c r="S123" s="24">
        <f t="shared" si="7"/>
        <v>0.13552469238720821</v>
      </c>
      <c r="T123" s="24">
        <f t="shared" si="8"/>
        <v>8.3603118761210737E-7</v>
      </c>
      <c r="U123" s="63">
        <f t="shared" si="9"/>
        <v>8.803236062687659E-4</v>
      </c>
      <c r="V123" s="63">
        <f t="shared" si="10"/>
        <v>2.7187113847575669E-3</v>
      </c>
      <c r="W123" s="63">
        <f t="shared" si="11"/>
        <v>5.7832965599266061E-7</v>
      </c>
      <c r="X123" s="68">
        <f t="shared" si="12"/>
        <v>1.954343601706378</v>
      </c>
      <c r="Z123" s="11"/>
      <c r="AS123" s="110"/>
      <c r="AT123" s="110"/>
    </row>
    <row r="124" spans="1:46" x14ac:dyDescent="0.2">
      <c r="A124" s="19">
        <f>'Raw Data'!A124</f>
        <v>20393.74609375</v>
      </c>
      <c r="B124" s="11">
        <f>'Raw Data'!E124</f>
        <v>0.9383861041425624</v>
      </c>
      <c r="C124" s="11">
        <f t="shared" si="1"/>
        <v>6.1613895857437595E-2</v>
      </c>
      <c r="D124" s="26">
        <f t="shared" si="2"/>
        <v>3.9432691428480382E-3</v>
      </c>
      <c r="E124" s="85">
        <f>(2*Table!$AC$16*0.147)/A124</f>
        <v>5.3560673278074435E-3</v>
      </c>
      <c r="F124" s="85">
        <f t="shared" si="3"/>
        <v>1.0712134655614887E-2</v>
      </c>
      <c r="G124" s="19">
        <f>IF((('Raw Data'!C124)/('Raw Data'!C$136)*100)&lt;0,0,('Raw Data'!C124)/('Raw Data'!C$136)*100)</f>
        <v>97.400449699270268</v>
      </c>
      <c r="H124" s="19">
        <f t="shared" si="4"/>
        <v>0.40929441101388875</v>
      </c>
      <c r="I124" s="95">
        <f t="shared" si="5"/>
        <v>3.7777482242052685E-2</v>
      </c>
      <c r="J124" s="85">
        <f>'Raw Data'!F124/I124</f>
        <v>0.10438147035798265</v>
      </c>
      <c r="K124" s="42">
        <f t="shared" si="6"/>
        <v>33.758252750810762</v>
      </c>
      <c r="L124" s="19">
        <f>A124*Table!$AC$9/$AC$16</f>
        <v>3842.3714155259909</v>
      </c>
      <c r="M124" s="19">
        <f>A124*Table!$AD$9/$AC$16</f>
        <v>1317.3844853231969</v>
      </c>
      <c r="N124" s="19">
        <f>ABS(A124*Table!$AE$9/$AC$16)</f>
        <v>1663.7956283103408</v>
      </c>
      <c r="O124" s="19">
        <f>($L124*(Table!$AC$10/Table!$AC$9)/(Table!$AC$12-Table!$AC$14))</f>
        <v>8241.8949281981804</v>
      </c>
      <c r="P124" s="19">
        <f>$N124*(Table!$AE$10/Table!$AE$9)/(Table!$AC$12-Table!$AC$13)</f>
        <v>13660.062629805752</v>
      </c>
      <c r="Q124" s="19">
        <f>'Raw Data'!C124</f>
        <v>0.98029965066129798</v>
      </c>
      <c r="R124" s="19">
        <f>'Raw Data'!C124/'Raw Data'!I$30*100</f>
        <v>16.526873509591198</v>
      </c>
      <c r="S124" s="24">
        <f t="shared" si="7"/>
        <v>0.11849344759745133</v>
      </c>
      <c r="T124" s="24">
        <f t="shared" si="8"/>
        <v>6.1861337630197966E-7</v>
      </c>
      <c r="U124" s="63">
        <f t="shared" si="9"/>
        <v>8.1038929452280134E-4</v>
      </c>
      <c r="V124" s="63">
        <f t="shared" si="10"/>
        <v>2.3635997443180734E-3</v>
      </c>
      <c r="W124" s="63">
        <f t="shared" si="11"/>
        <v>4.2490946360036893E-7</v>
      </c>
      <c r="X124" s="68">
        <f t="shared" si="12"/>
        <v>1.9543440266158416</v>
      </c>
      <c r="Z124" s="11"/>
      <c r="AS124" s="110"/>
      <c r="AT124" s="110"/>
    </row>
    <row r="125" spans="1:46" x14ac:dyDescent="0.2">
      <c r="A125" s="19">
        <f>'Raw Data'!A125</f>
        <v>22294.8984375</v>
      </c>
      <c r="B125" s="11">
        <f>'Raw Data'!E125</f>
        <v>0.94175927211131782</v>
      </c>
      <c r="C125" s="11">
        <f t="shared" si="1"/>
        <v>5.8240727888682176E-2</v>
      </c>
      <c r="D125" s="26">
        <f t="shared" si="2"/>
        <v>3.3731679687554195E-3</v>
      </c>
      <c r="E125" s="85">
        <f>(2*Table!$AC$16*0.147)/A125</f>
        <v>4.8993395260599083E-3</v>
      </c>
      <c r="F125" s="85">
        <f t="shared" si="3"/>
        <v>9.7986790521198165E-3</v>
      </c>
      <c r="G125" s="19">
        <f>IF((('Raw Data'!C125)/('Raw Data'!C$136)*100)&lt;0,0,('Raw Data'!C125)/('Raw Data'!C$136)*100)</f>
        <v>97.750570055504838</v>
      </c>
      <c r="H125" s="19">
        <f t="shared" si="4"/>
        <v>0.35012035623456939</v>
      </c>
      <c r="I125" s="95">
        <f t="shared" si="5"/>
        <v>3.8708490352308278E-2</v>
      </c>
      <c r="J125" s="85">
        <f>'Raw Data'!F125/I125</f>
        <v>8.7142844839834199E-2</v>
      </c>
      <c r="K125" s="42">
        <f t="shared" si="6"/>
        <v>36.905275423500491</v>
      </c>
      <c r="L125" s="19">
        <f>A125*Table!$AC$9/$AC$16</f>
        <v>4200.5661968380891</v>
      </c>
      <c r="M125" s="19">
        <f>A125*Table!$AD$9/$AC$16</f>
        <v>1440.1941246302022</v>
      </c>
      <c r="N125" s="19">
        <f>ABS(A125*Table!$AE$9/$AC$16)</f>
        <v>1818.8985183699854</v>
      </c>
      <c r="O125" s="19">
        <f>($L125*(Table!$AC$10/Table!$AC$9)/(Table!$AC$12-Table!$AC$14))</f>
        <v>9010.2235024412039</v>
      </c>
      <c r="P125" s="19">
        <f>$N125*(Table!$AE$10/Table!$AE$9)/(Table!$AC$12-Table!$AC$13)</f>
        <v>14933.485372495772</v>
      </c>
      <c r="Q125" s="19">
        <f>'Raw Data'!C125</f>
        <v>0.98382348308677314</v>
      </c>
      <c r="R125" s="19">
        <f>'Raw Data'!C125/'Raw Data'!I$30*100</f>
        <v>16.586281806559921</v>
      </c>
      <c r="S125" s="24">
        <f t="shared" si="7"/>
        <v>0.1013621661275797</v>
      </c>
      <c r="T125" s="24">
        <f t="shared" si="8"/>
        <v>4.6299542766359281E-7</v>
      </c>
      <c r="U125" s="63">
        <f t="shared" si="9"/>
        <v>7.4394964628597769E-4</v>
      </c>
      <c r="V125" s="63">
        <f t="shared" si="10"/>
        <v>2.0452811914469732E-3</v>
      </c>
      <c r="W125" s="63">
        <f t="shared" si="11"/>
        <v>3.0413119645768071E-7</v>
      </c>
      <c r="X125" s="68">
        <f t="shared" si="12"/>
        <v>1.9543443307470381</v>
      </c>
      <c r="Z125" s="11"/>
      <c r="AS125" s="110"/>
      <c r="AT125" s="110"/>
    </row>
    <row r="126" spans="1:46" x14ac:dyDescent="0.2">
      <c r="A126" s="19">
        <f>'Raw Data'!A126</f>
        <v>24396.048828125</v>
      </c>
      <c r="B126" s="11">
        <f>'Raw Data'!E126</f>
        <v>0.94413483238078511</v>
      </c>
      <c r="C126" s="11">
        <f t="shared" si="1"/>
        <v>5.5865167619214895E-2</v>
      </c>
      <c r="D126" s="26">
        <f t="shared" si="2"/>
        <v>2.3755602694672806E-3</v>
      </c>
      <c r="E126" s="85">
        <f>(2*Table!$AC$16*0.147)/A126</f>
        <v>4.4773757387470406E-3</v>
      </c>
      <c r="F126" s="85">
        <f t="shared" si="3"/>
        <v>8.9547514774940811E-3</v>
      </c>
      <c r="G126" s="19">
        <f>IF((('Raw Data'!C126)/('Raw Data'!C$136)*100)&lt;0,0,('Raw Data'!C126)/('Raw Data'!C$136)*100)</f>
        <v>97.997143014665667</v>
      </c>
      <c r="H126" s="19">
        <f t="shared" si="4"/>
        <v>0.24657295916082944</v>
      </c>
      <c r="I126" s="95">
        <f t="shared" si="5"/>
        <v>3.9113995618027531E-2</v>
      </c>
      <c r="J126" s="85">
        <f>'Raw Data'!F126/I126</f>
        <v>6.0734277639801944E-2</v>
      </c>
      <c r="K126" s="42">
        <f t="shared" si="6"/>
        <v>40.383359617944862</v>
      </c>
      <c r="L126" s="19">
        <f>A126*Table!$AC$9/$AC$16</f>
        <v>4596.4424700615264</v>
      </c>
      <c r="M126" s="19">
        <f>A126*Table!$AD$9/$AC$16</f>
        <v>1575.9231325925232</v>
      </c>
      <c r="N126" s="19">
        <f>ABS(A126*Table!$AE$9/$AC$16)</f>
        <v>1990.3179730534882</v>
      </c>
      <c r="O126" s="19">
        <f>($L126*(Table!$AC$10/Table!$AC$9)/(Table!$AC$12-Table!$AC$14))</f>
        <v>9859.3789576609324</v>
      </c>
      <c r="P126" s="19">
        <f>$N126*(Table!$AE$10/Table!$AE$9)/(Table!$AC$12-Table!$AC$13)</f>
        <v>16340.87005791041</v>
      </c>
      <c r="Q126" s="19">
        <f>'Raw Data'!C126</f>
        <v>0.98630514910037159</v>
      </c>
      <c r="R126" s="19">
        <f>'Raw Data'!C126/'Raw Data'!I$30*100</f>
        <v>16.628120218184499</v>
      </c>
      <c r="S126" s="24">
        <f t="shared" si="7"/>
        <v>7.1384507652805754E-2</v>
      </c>
      <c r="T126" s="24">
        <f t="shared" si="8"/>
        <v>3.7146620368577743E-7</v>
      </c>
      <c r="U126" s="63">
        <f t="shared" si="9"/>
        <v>6.8159070902558449E-4</v>
      </c>
      <c r="V126" s="63">
        <f t="shared" si="10"/>
        <v>1.7638490186056624E-3</v>
      </c>
      <c r="W126" s="63">
        <f t="shared" si="11"/>
        <v>1.7887970286104645E-7</v>
      </c>
      <c r="X126" s="68">
        <f t="shared" si="12"/>
        <v>1.9543445096267409</v>
      </c>
      <c r="Z126" s="11"/>
      <c r="AS126" s="110"/>
      <c r="AT126" s="110"/>
    </row>
    <row r="127" spans="1:46" x14ac:dyDescent="0.2">
      <c r="A127" s="19">
        <f>'Raw Data'!A127</f>
        <v>26696.427734375</v>
      </c>
      <c r="B127" s="11">
        <f>'Raw Data'!E127</f>
        <v>0.94737039928756983</v>
      </c>
      <c r="C127" s="11">
        <f t="shared" si="1"/>
        <v>5.2629600712430169E-2</v>
      </c>
      <c r="D127" s="26">
        <f t="shared" si="2"/>
        <v>3.2355669067847259E-3</v>
      </c>
      <c r="E127" s="85">
        <f>(2*Table!$AC$16*0.147)/A127</f>
        <v>4.0915690380435195E-3</v>
      </c>
      <c r="F127" s="85">
        <f t="shared" si="3"/>
        <v>8.183138076087039E-3</v>
      </c>
      <c r="G127" s="19">
        <f>IF((('Raw Data'!C127)/('Raw Data'!C$136)*100)&lt;0,0,('Raw Data'!C127)/('Raw Data'!C$136)*100)</f>
        <v>98.33298097130384</v>
      </c>
      <c r="H127" s="19">
        <f t="shared" si="4"/>
        <v>0.33583795663817284</v>
      </c>
      <c r="I127" s="95">
        <f t="shared" si="5"/>
        <v>3.9133658120305004E-2</v>
      </c>
      <c r="J127" s="85">
        <f>'Raw Data'!F127/I127</f>
        <v>8.2679899150698372E-2</v>
      </c>
      <c r="K127" s="42">
        <f t="shared" si="6"/>
        <v>44.191231510770884</v>
      </c>
      <c r="L127" s="19">
        <f>A127*Table!$AC$9/$AC$16</f>
        <v>5029.8552483525518</v>
      </c>
      <c r="M127" s="19">
        <f>A127*Table!$AD$9/$AC$16</f>
        <v>1724.5217994351608</v>
      </c>
      <c r="N127" s="19">
        <f>ABS(A127*Table!$AE$9/$AC$16)</f>
        <v>2177.9912112158986</v>
      </c>
      <c r="O127" s="19">
        <f>($L127*(Table!$AC$10/Table!$AC$9)/(Table!$AC$12-Table!$AC$14))</f>
        <v>10789.050296766522</v>
      </c>
      <c r="P127" s="19">
        <f>$N127*(Table!$AE$10/Table!$AE$9)/(Table!$AC$12-Table!$AC$13)</f>
        <v>17881.701241509836</v>
      </c>
      <c r="Q127" s="19">
        <f>'Raw Data'!C127</f>
        <v>0.98968523443455336</v>
      </c>
      <c r="R127" s="19">
        <f>'Raw Data'!C127/'Raw Data'!I$30*100</f>
        <v>16.685105082691958</v>
      </c>
      <c r="S127" s="24">
        <f t="shared" si="7"/>
        <v>9.7227316682785822E-2</v>
      </c>
      <c r="T127" s="24">
        <f t="shared" si="8"/>
        <v>2.6735995539706181E-7</v>
      </c>
      <c r="U127" s="63">
        <f t="shared" si="9"/>
        <v>6.2499392235942463E-4</v>
      </c>
      <c r="V127" s="63">
        <f t="shared" si="10"/>
        <v>1.5233470770250033E-3</v>
      </c>
      <c r="W127" s="63">
        <f t="shared" si="11"/>
        <v>2.0345955025473299E-7</v>
      </c>
      <c r="X127" s="68">
        <f t="shared" si="12"/>
        <v>1.9543447130862912</v>
      </c>
      <c r="Z127" s="11"/>
      <c r="AS127" s="110"/>
      <c r="AT127" s="110"/>
    </row>
    <row r="128" spans="1:46" x14ac:dyDescent="0.2">
      <c r="A128" s="19">
        <f>'Raw Data'!A128</f>
        <v>29296.20703125</v>
      </c>
      <c r="B128" s="11">
        <f>'Raw Data'!E128</f>
        <v>0.95052218490258999</v>
      </c>
      <c r="C128" s="11">
        <f t="shared" si="1"/>
        <v>4.9477815097410005E-2</v>
      </c>
      <c r="D128" s="26">
        <f t="shared" si="2"/>
        <v>3.151785615020164E-3</v>
      </c>
      <c r="E128" s="85">
        <f>(2*Table!$AC$16*0.147)/A128</f>
        <v>3.7284784691690668E-3</v>
      </c>
      <c r="F128" s="85">
        <f t="shared" si="3"/>
        <v>7.4569569383381336E-3</v>
      </c>
      <c r="G128" s="19">
        <f>IF((('Raw Data'!C128)/('Raw Data'!C$136)*100)&lt;0,0,('Raw Data'!C128)/('Raw Data'!C$136)*100)</f>
        <v>98.660122789478109</v>
      </c>
      <c r="H128" s="19">
        <f t="shared" si="4"/>
        <v>0.32714181817426891</v>
      </c>
      <c r="I128" s="95">
        <f t="shared" si="5"/>
        <v>4.0358244015624489E-2</v>
      </c>
      <c r="J128" s="85">
        <f>'Raw Data'!F128/I128</f>
        <v>7.8095211818432098E-2</v>
      </c>
      <c r="K128" s="42">
        <f t="shared" si="6"/>
        <v>48.494707988156662</v>
      </c>
      <c r="L128" s="19">
        <f>A128*Table!$AC$9/$AC$16</f>
        <v>5519.6778445086429</v>
      </c>
      <c r="M128" s="19">
        <f>A128*Table!$AD$9/$AC$16</f>
        <v>1892.4609752601061</v>
      </c>
      <c r="N128" s="19">
        <f>ABS(A128*Table!$AE$9/$AC$16)</f>
        <v>2390.0906170253088</v>
      </c>
      <c r="O128" s="19">
        <f>($L128*(Table!$AC$10/Table!$AC$9)/(Table!$AC$12-Table!$AC$14))</f>
        <v>11839.720816191857</v>
      </c>
      <c r="P128" s="19">
        <f>$N128*(Table!$AE$10/Table!$AE$9)/(Table!$AC$12-Table!$AC$13)</f>
        <v>19623.075673442596</v>
      </c>
      <c r="Q128" s="19">
        <f>'Raw Data'!C128</f>
        <v>0.99297779633814931</v>
      </c>
      <c r="R128" s="19">
        <f>'Raw Data'!C128/'Raw Data'!I$30*100</f>
        <v>16.740614389531476</v>
      </c>
      <c r="S128" s="24">
        <f t="shared" si="7"/>
        <v>9.470972689986254E-2</v>
      </c>
      <c r="T128" s="24">
        <f t="shared" si="8"/>
        <v>1.8314938832197925E-7</v>
      </c>
      <c r="U128" s="63">
        <f t="shared" si="9"/>
        <v>5.7142599967546694E-4</v>
      </c>
      <c r="V128" s="63">
        <f t="shared" si="10"/>
        <v>1.3091585613232899E-3</v>
      </c>
      <c r="W128" s="63">
        <f t="shared" si="11"/>
        <v>1.6457652056539985E-7</v>
      </c>
      <c r="X128" s="68">
        <f t="shared" si="12"/>
        <v>1.9543448776628118</v>
      </c>
      <c r="Z128" s="11"/>
      <c r="AS128" s="110"/>
      <c r="AT128" s="110"/>
    </row>
    <row r="129" spans="1:46" x14ac:dyDescent="0.2">
      <c r="A129" s="19">
        <f>'Raw Data'!A129</f>
        <v>31996.51953125</v>
      </c>
      <c r="B129" s="11">
        <f>'Raw Data'!E129</f>
        <v>0.95368876633072541</v>
      </c>
      <c r="C129" s="11">
        <f t="shared" si="1"/>
        <v>4.6311233669274587E-2</v>
      </c>
      <c r="D129" s="26">
        <f t="shared" si="2"/>
        <v>3.1665814281354177E-3</v>
      </c>
      <c r="E129" s="85">
        <f>(2*Table!$AC$16*0.147)/A129</f>
        <v>3.4138174634167086E-3</v>
      </c>
      <c r="F129" s="85">
        <f t="shared" si="3"/>
        <v>6.8276349268334173E-3</v>
      </c>
      <c r="G129" s="19">
        <f>IF((('Raw Data'!C129)/('Raw Data'!C$136)*100)&lt;0,0,('Raw Data'!C129)/('Raw Data'!C$136)*100)</f>
        <v>98.988800349544448</v>
      </c>
      <c r="H129" s="19">
        <f t="shared" si="4"/>
        <v>0.32867756006633897</v>
      </c>
      <c r="I129" s="95">
        <f t="shared" si="5"/>
        <v>3.8291343811500234E-2</v>
      </c>
      <c r="J129" s="85">
        <f>'Raw Data'!F129/I129</f>
        <v>8.2697056643501299E-2</v>
      </c>
      <c r="K129" s="42">
        <f t="shared" si="6"/>
        <v>52.964599466756098</v>
      </c>
      <c r="L129" s="19">
        <f>A129*Table!$AC$9/$AC$16</f>
        <v>6028.4418310411265</v>
      </c>
      <c r="M129" s="19">
        <f>A129*Table!$AD$9/$AC$16</f>
        <v>2066.8943420712435</v>
      </c>
      <c r="N129" s="19">
        <f>ABS(A129*Table!$AE$9/$AC$16)</f>
        <v>2610.3918854591966</v>
      </c>
      <c r="O129" s="19">
        <f>($L129*(Table!$AC$10/Table!$AC$9)/(Table!$AC$12-Table!$AC$14))</f>
        <v>12931.020658603877</v>
      </c>
      <c r="P129" s="19">
        <f>$N129*(Table!$AE$10/Table!$AE$9)/(Table!$AC$12-Table!$AC$13)</f>
        <v>21431.788878975338</v>
      </c>
      <c r="Q129" s="19">
        <f>'Raw Data'!C129</f>
        <v>0.99628581491822843</v>
      </c>
      <c r="R129" s="19">
        <f>'Raw Data'!C129/'Raw Data'!I$30*100</f>
        <v>16.796384280506611</v>
      </c>
      <c r="S129" s="24">
        <f t="shared" si="7"/>
        <v>9.515433436704844E-2</v>
      </c>
      <c r="T129" s="24">
        <f t="shared" si="8"/>
        <v>1.1222135865018856E-7</v>
      </c>
      <c r="U129" s="63">
        <f t="shared" si="9"/>
        <v>5.249441041267663E-4</v>
      </c>
      <c r="V129" s="63">
        <f t="shared" si="10"/>
        <v>1.1341854826371366E-3</v>
      </c>
      <c r="W129" s="63">
        <f t="shared" si="11"/>
        <v>1.3861785684982454E-7</v>
      </c>
      <c r="X129" s="68">
        <f t="shared" si="12"/>
        <v>1.9543450162806686</v>
      </c>
      <c r="Z129" s="11"/>
      <c r="AS129" s="110"/>
      <c r="AT129" s="110"/>
    </row>
    <row r="130" spans="1:46" x14ac:dyDescent="0.2">
      <c r="A130" s="19">
        <f>'Raw Data'!A130</f>
        <v>34996.55078125</v>
      </c>
      <c r="B130" s="11">
        <f>'Raw Data'!E130</f>
        <v>0.95567242250030526</v>
      </c>
      <c r="C130" s="11">
        <f t="shared" si="1"/>
        <v>4.4327577499694737E-2</v>
      </c>
      <c r="D130" s="26">
        <f t="shared" si="2"/>
        <v>1.9836561695798505E-3</v>
      </c>
      <c r="E130" s="85">
        <f>(2*Table!$AC$16*0.147)/A130</f>
        <v>3.1211726500446164E-3</v>
      </c>
      <c r="F130" s="85">
        <f t="shared" si="3"/>
        <v>6.2423453000892328E-3</v>
      </c>
      <c r="G130" s="19">
        <f>IF((('Raw Data'!C130)/('Raw Data'!C$136)*100)&lt;0,0,('Raw Data'!C130)/('Raw Data'!C$136)*100)</f>
        <v>99.194695345338701</v>
      </c>
      <c r="H130" s="19">
        <f t="shared" si="4"/>
        <v>0.20589499579425308</v>
      </c>
      <c r="I130" s="95">
        <f t="shared" si="5"/>
        <v>3.8922503043510304E-2</v>
      </c>
      <c r="J130" s="85">
        <f>'Raw Data'!F130/I130</f>
        <v>5.0964249841855762E-2</v>
      </c>
      <c r="K130" s="42">
        <f t="shared" si="6"/>
        <v>57.930622517757428</v>
      </c>
      <c r="L130" s="19">
        <f>A130*Table!$AC$9/$AC$16</f>
        <v>6593.6756173055064</v>
      </c>
      <c r="M130" s="19">
        <f>A130*Table!$AD$9/$AC$16</f>
        <v>2260.6887830761734</v>
      </c>
      <c r="N130" s="19">
        <f>ABS(A130*Table!$AE$9/$AC$16)</f>
        <v>2855.1452944503044</v>
      </c>
      <c r="O130" s="19">
        <f>($L130*(Table!$AC$10/Table!$AC$9)/(Table!$AC$12-Table!$AC$14))</f>
        <v>14143.448342568656</v>
      </c>
      <c r="P130" s="19">
        <f>$N130*(Table!$AE$10/Table!$AE$9)/(Table!$AC$12-Table!$AC$13)</f>
        <v>23441.258575125645</v>
      </c>
      <c r="Q130" s="19">
        <f>'Raw Data'!C130</f>
        <v>0.99835807221347916</v>
      </c>
      <c r="R130" s="19">
        <f>'Raw Data'!C130/'Raw Data'!I$30*100</f>
        <v>16.83132046983896</v>
      </c>
      <c r="S130" s="24">
        <f t="shared" si="7"/>
        <v>5.9607967365804829E-2</v>
      </c>
      <c r="T130" s="24">
        <f t="shared" si="8"/>
        <v>7.5080783368264292E-8</v>
      </c>
      <c r="U130" s="63">
        <f t="shared" si="9"/>
        <v>4.8094226699782732E-4</v>
      </c>
      <c r="V130" s="63">
        <f t="shared" si="10"/>
        <v>9.7811983890269509E-4</v>
      </c>
      <c r="W130" s="63">
        <f t="shared" si="11"/>
        <v>7.2585506379397353E-8</v>
      </c>
      <c r="X130" s="68">
        <f t="shared" si="12"/>
        <v>1.9543450888661749</v>
      </c>
      <c r="Z130" s="11"/>
      <c r="AS130" s="110"/>
      <c r="AT130" s="110"/>
    </row>
    <row r="131" spans="1:46" x14ac:dyDescent="0.2">
      <c r="A131" s="19">
        <f>'Raw Data'!A131</f>
        <v>38296.78125</v>
      </c>
      <c r="B131" s="11">
        <f>'Raw Data'!E131</f>
        <v>0.95643671872153424</v>
      </c>
      <c r="C131" s="11">
        <f t="shared" si="1"/>
        <v>4.356328127846576E-2</v>
      </c>
      <c r="D131" s="26">
        <f t="shared" si="2"/>
        <v>7.6429622122897722E-4</v>
      </c>
      <c r="E131" s="85">
        <f>(2*Table!$AC$16*0.147)/A131</f>
        <v>2.8522051613498211E-3</v>
      </c>
      <c r="F131" s="85">
        <f t="shared" si="3"/>
        <v>5.7044103226996422E-3</v>
      </c>
      <c r="G131" s="19">
        <f>IF((('Raw Data'!C131)/('Raw Data'!C$136)*100)&lt;0,0,('Raw Data'!C131)/('Raw Data'!C$136)*100)</f>
        <v>99.274026012451657</v>
      </c>
      <c r="H131" s="19">
        <f t="shared" si="4"/>
        <v>7.9330667112955666E-2</v>
      </c>
      <c r="I131" s="95">
        <f t="shared" si="5"/>
        <v>3.9137031214712792E-2</v>
      </c>
      <c r="J131" s="85">
        <f>'Raw Data'!F131/I131</f>
        <v>1.9528722478613942E-2</v>
      </c>
      <c r="K131" s="42">
        <f t="shared" si="6"/>
        <v>63.393572472505198</v>
      </c>
      <c r="L131" s="19">
        <f>A131*Table!$AC$9/$AC$16</f>
        <v>7215.4697280823957</v>
      </c>
      <c r="M131" s="19">
        <f>A131*Table!$AD$9/$AC$16</f>
        <v>2473.8753353425354</v>
      </c>
      <c r="N131" s="19">
        <f>ABS(A131*Table!$AE$9/$AC$16)</f>
        <v>3124.3900423784758</v>
      </c>
      <c r="O131" s="19">
        <f>($L131*(Table!$AC$10/Table!$AC$9)/(Table!$AC$12-Table!$AC$14))</f>
        <v>15477.198043934784</v>
      </c>
      <c r="P131" s="19">
        <f>$N131*(Table!$AE$10/Table!$AE$9)/(Table!$AC$12-Table!$AC$13)</f>
        <v>25651.80658767221</v>
      </c>
      <c r="Q131" s="19">
        <f>'Raw Data'!C131</f>
        <v>0.99915650615806217</v>
      </c>
      <c r="R131" s="19">
        <f>'Raw Data'!C131/'Raw Data'!I$30*100</f>
        <v>16.844781269094558</v>
      </c>
      <c r="S131" s="24">
        <f t="shared" si="7"/>
        <v>2.2966754476646169E-2</v>
      </c>
      <c r="T131" s="24">
        <f t="shared" si="8"/>
        <v>6.3130729088811677E-8</v>
      </c>
      <c r="U131" s="63">
        <f t="shared" si="9"/>
        <v>4.3984848645980024E-4</v>
      </c>
      <c r="V131" s="63">
        <f t="shared" si="10"/>
        <v>8.4100473502011434E-4</v>
      </c>
      <c r="W131" s="63">
        <f t="shared" si="11"/>
        <v>2.3354531711732648E-8</v>
      </c>
      <c r="X131" s="68">
        <f t="shared" si="12"/>
        <v>1.9543451122207065</v>
      </c>
      <c r="Z131" s="11"/>
      <c r="AS131" s="110"/>
      <c r="AT131" s="110"/>
    </row>
    <row r="132" spans="1:46" x14ac:dyDescent="0.2">
      <c r="A132" s="19">
        <f>'Raw Data'!A132</f>
        <v>41896.55859375</v>
      </c>
      <c r="B132" s="11">
        <f>'Raw Data'!E132</f>
        <v>0.95643671872153424</v>
      </c>
      <c r="C132" s="11">
        <f t="shared" si="1"/>
        <v>4.356328127846576E-2</v>
      </c>
      <c r="D132" s="26">
        <f t="shared" si="2"/>
        <v>0</v>
      </c>
      <c r="E132" s="85">
        <f>(2*Table!$AC$16*0.147)/A132</f>
        <v>2.6071419899540314E-3</v>
      </c>
      <c r="F132" s="85">
        <f t="shared" si="3"/>
        <v>5.2142839799080628E-3</v>
      </c>
      <c r="G132" s="19">
        <f>IF((('Raw Data'!C132)/('Raw Data'!C$136)*100)&lt;0,0,('Raw Data'!C132)/('Raw Data'!C$136)*100)</f>
        <v>99.274026012451657</v>
      </c>
      <c r="H132" s="19">
        <f t="shared" si="4"/>
        <v>0</v>
      </c>
      <c r="I132" s="95">
        <f t="shared" si="5"/>
        <v>3.9016077122416615E-2</v>
      </c>
      <c r="J132" s="85">
        <f>'Raw Data'!F132/I132</f>
        <v>0</v>
      </c>
      <c r="K132" s="42">
        <f t="shared" si="6"/>
        <v>69.352369490881216</v>
      </c>
      <c r="L132" s="19">
        <f>A132*Table!$AC$9/$AC$16</f>
        <v>7893.7012557428297</v>
      </c>
      <c r="M132" s="19">
        <f>A132*Table!$AD$9/$AC$16</f>
        <v>2706.4118591118277</v>
      </c>
      <c r="N132" s="19">
        <f>ABS(A132*Table!$AE$9/$AC$16)</f>
        <v>3418.072908679208</v>
      </c>
      <c r="O132" s="19">
        <f>($L132*(Table!$AC$10/Table!$AC$9)/(Table!$AC$12-Table!$AC$14))</f>
        <v>16932.006125574495</v>
      </c>
      <c r="P132" s="19">
        <f>$N132*(Table!$AE$10/Table!$AE$9)/(Table!$AC$12-Table!$AC$13)</f>
        <v>28062.995966167546</v>
      </c>
      <c r="Q132" s="19">
        <f>'Raw Data'!C132</f>
        <v>0.99915650615806217</v>
      </c>
      <c r="R132" s="19">
        <f>'Raw Data'!C132/'Raw Data'!I$30*100</f>
        <v>16.844781269094558</v>
      </c>
      <c r="S132" s="24">
        <f t="shared" si="7"/>
        <v>0</v>
      </c>
      <c r="T132" s="24">
        <f t="shared" si="8"/>
        <v>6.3130729088811677E-8</v>
      </c>
      <c r="U132" s="63">
        <f t="shared" si="9"/>
        <v>4.0205644173379459E-4</v>
      </c>
      <c r="V132" s="63">
        <f t="shared" si="10"/>
        <v>7.2247405322738276E-4</v>
      </c>
      <c r="W132" s="63">
        <f t="shared" si="11"/>
        <v>0</v>
      </c>
      <c r="X132" s="68">
        <f t="shared" si="12"/>
        <v>1.9543451122207065</v>
      </c>
      <c r="Z132" s="11"/>
      <c r="AS132" s="110"/>
      <c r="AT132" s="110"/>
    </row>
    <row r="133" spans="1:46" x14ac:dyDescent="0.2">
      <c r="A133" s="19">
        <f>'Raw Data'!A133</f>
        <v>45795.265625</v>
      </c>
      <c r="B133" s="11">
        <f>'Raw Data'!E133</f>
        <v>0.95825604889170435</v>
      </c>
      <c r="C133" s="11">
        <f t="shared" si="1"/>
        <v>4.1743951108295652E-2</v>
      </c>
      <c r="D133" s="26">
        <f t="shared" si="2"/>
        <v>1.8193301701701081E-3</v>
      </c>
      <c r="E133" s="85">
        <f>(2*Table!$AC$16*0.147)/A133</f>
        <v>2.3851871073045021E-3</v>
      </c>
      <c r="F133" s="85">
        <f t="shared" si="3"/>
        <v>4.7703742146090041E-3</v>
      </c>
      <c r="G133" s="19">
        <f>IF((('Raw Data'!C133)/('Raw Data'!C$136)*100)&lt;0,0,('Raw Data'!C133)/('Raw Data'!C$136)*100)</f>
        <v>99.462864674856959</v>
      </c>
      <c r="H133" s="19">
        <f t="shared" si="4"/>
        <v>0.18883866240530267</v>
      </c>
      <c r="I133" s="95">
        <f t="shared" si="5"/>
        <v>3.8642231142881123E-2</v>
      </c>
      <c r="J133" s="85">
        <f>'Raw Data'!F133/I133</f>
        <v>4.7081395570640457E-2</v>
      </c>
      <c r="K133" s="42">
        <f t="shared" si="6"/>
        <v>75.805991927743634</v>
      </c>
      <c r="L133" s="19">
        <f>A133*Table!$AC$9/$AC$16</f>
        <v>8628.2539164222799</v>
      </c>
      <c r="M133" s="19">
        <f>A133*Table!$AD$9/$AC$16</f>
        <v>2958.2584856304961</v>
      </c>
      <c r="N133" s="19">
        <f>ABS(A133*Table!$AE$9/$AC$16)</f>
        <v>3736.1435409621349</v>
      </c>
      <c r="O133" s="19">
        <f>($L133*(Table!$AC$10/Table!$AC$9)/(Table!$AC$12-Table!$AC$14))</f>
        <v>18507.623158348953</v>
      </c>
      <c r="P133" s="19">
        <f>$N133*(Table!$AE$10/Table!$AE$9)/(Table!$AC$12-Table!$AC$13)</f>
        <v>30674.413308391904</v>
      </c>
      <c r="Q133" s="19">
        <f>'Raw Data'!C133</f>
        <v>1.0010570977401221</v>
      </c>
      <c r="R133" s="19">
        <f>'Raw Data'!C133/'Raw Data'!I$30*100</f>
        <v>16.876823345870683</v>
      </c>
      <c r="S133" s="24">
        <f t="shared" si="7"/>
        <v>5.4670045683417781E-2</v>
      </c>
      <c r="T133" s="24">
        <f t="shared" si="8"/>
        <v>4.3237601388135261E-8</v>
      </c>
      <c r="U133" s="63">
        <f t="shared" si="9"/>
        <v>3.6852768764501916E-4</v>
      </c>
      <c r="V133" s="63">
        <f t="shared" si="10"/>
        <v>6.2355371678765863E-4</v>
      </c>
      <c r="W133" s="63">
        <f t="shared" si="11"/>
        <v>3.8878039454751404E-8</v>
      </c>
      <c r="X133" s="68">
        <f t="shared" si="12"/>
        <v>1.954345151098746</v>
      </c>
      <c r="Z133" s="11"/>
      <c r="AS133" s="110"/>
      <c r="AT133" s="110"/>
    </row>
    <row r="134" spans="1:46" x14ac:dyDescent="0.2">
      <c r="A134" s="19">
        <f>'Raw Data'!A134</f>
        <v>50091.18359375</v>
      </c>
      <c r="B134" s="11">
        <f>'Raw Data'!E134</f>
        <v>0.96072352815014939</v>
      </c>
      <c r="C134" s="11">
        <f t="shared" si="1"/>
        <v>3.9276471849850614E-2</v>
      </c>
      <c r="D134" s="26">
        <f t="shared" si="2"/>
        <v>2.4674792584450378E-3</v>
      </c>
      <c r="E134" s="85">
        <f>(2*Table!$AC$16*0.147)/A134</f>
        <v>2.1806287914898459E-3</v>
      </c>
      <c r="F134" s="85">
        <f t="shared" si="3"/>
        <v>4.3612575829796918E-3</v>
      </c>
      <c r="G134" s="19">
        <f>IF((('Raw Data'!C134)/('Raw Data'!C$136)*100)&lt;0,0,('Raw Data'!C134)/('Raw Data'!C$136)*100)</f>
        <v>99.71897843052237</v>
      </c>
      <c r="H134" s="19">
        <f t="shared" si="4"/>
        <v>0.25611375566541028</v>
      </c>
      <c r="I134" s="95">
        <f t="shared" si="5"/>
        <v>3.8940711273393713E-2</v>
      </c>
      <c r="J134" s="85">
        <f>'Raw Data'!F134/I134</f>
        <v>6.3365027955484363E-2</v>
      </c>
      <c r="K134" s="42">
        <f t="shared" si="6"/>
        <v>82.917127072760309</v>
      </c>
      <c r="L134" s="19">
        <f>A134*Table!$AC$9/$AC$16</f>
        <v>9437.6448115863695</v>
      </c>
      <c r="M134" s="19">
        <f>A134*Table!$AD$9/$AC$16</f>
        <v>3235.7639354010412</v>
      </c>
      <c r="N134" s="19">
        <f>ABS(A134*Table!$AE$9/$AC$16)</f>
        <v>4086.6200793640996</v>
      </c>
      <c r="O134" s="19">
        <f>($L134*(Table!$AC$10/Table!$AC$9)/(Table!$AC$12-Table!$AC$14))</f>
        <v>20243.76836462113</v>
      </c>
      <c r="P134" s="19">
        <f>$N134*(Table!$AE$10/Table!$AE$9)/(Table!$AC$12-Table!$AC$13)</f>
        <v>33551.888993137101</v>
      </c>
      <c r="Q134" s="19">
        <f>'Raw Data'!C134</f>
        <v>1.0036347883563721</v>
      </c>
      <c r="R134" s="19">
        <f>'Raw Data'!C134/'Raw Data'!I$30*100</f>
        <v>16.920280636437791</v>
      </c>
      <c r="S134" s="24">
        <f t="shared" si="7"/>
        <v>7.4146631542675451E-2</v>
      </c>
      <c r="T134" s="24">
        <f t="shared" si="8"/>
        <v>2.0686713786410849E-8</v>
      </c>
      <c r="U134" s="63">
        <f t="shared" si="9"/>
        <v>3.3778959534405922E-4</v>
      </c>
      <c r="V134" s="63">
        <f t="shared" si="10"/>
        <v>5.3816287557458757E-4</v>
      </c>
      <c r="W134" s="63">
        <f t="shared" si="11"/>
        <v>4.4072219542575107E-8</v>
      </c>
      <c r="X134" s="68">
        <f t="shared" si="12"/>
        <v>1.9543451951709656</v>
      </c>
      <c r="Z134" s="11"/>
      <c r="AS134" s="110"/>
      <c r="AT134" s="110"/>
    </row>
    <row r="135" spans="1:46" x14ac:dyDescent="0.2">
      <c r="A135" s="19">
        <f>'Raw Data'!A135</f>
        <v>54783.62109375</v>
      </c>
      <c r="B135" s="11">
        <f>'Raw Data'!E135</f>
        <v>0.96343097700255564</v>
      </c>
      <c r="C135" s="11">
        <f t="shared" si="1"/>
        <v>3.6569022997444356E-2</v>
      </c>
      <c r="D135" s="26">
        <f t="shared" si="2"/>
        <v>2.7074488524062579E-3</v>
      </c>
      <c r="E135" s="85">
        <f>(2*Table!$AC$16*0.147)/A135</f>
        <v>1.9938491644685497E-3</v>
      </c>
      <c r="F135" s="85">
        <f t="shared" si="3"/>
        <v>3.9876983289370994E-3</v>
      </c>
      <c r="G135" s="19">
        <f>IF((('Raw Data'!C135)/('Raw Data'!C$136)*100)&lt;0,0,('Raw Data'!C135)/('Raw Data'!C$136)*100)</f>
        <v>100</v>
      </c>
      <c r="H135" s="19">
        <f t="shared" si="4"/>
        <v>0.28102156947763035</v>
      </c>
      <c r="I135" s="95">
        <f t="shared" si="5"/>
        <v>3.8889441249433165E-2</v>
      </c>
      <c r="J135" s="85">
        <f>'Raw Data'!F135/I135</f>
        <v>6.9619124508396496E-2</v>
      </c>
      <c r="K135" s="42">
        <f t="shared" si="6"/>
        <v>90.68463042472807</v>
      </c>
      <c r="L135" s="19">
        <f>A135*Table!$AC$9/$AC$16</f>
        <v>10321.743673867873</v>
      </c>
      <c r="M135" s="19">
        <f>A135*Table!$AD$9/$AC$16</f>
        <v>3538.8835453261281</v>
      </c>
      <c r="N135" s="19">
        <f>ABS(A135*Table!$AE$9/$AC$16)</f>
        <v>4469.4461164604509</v>
      </c>
      <c r="O135" s="19">
        <f>($L135*(Table!$AC$10/Table!$AC$9)/(Table!$AC$12-Table!$AC$14))</f>
        <v>22140.162320608913</v>
      </c>
      <c r="P135" s="19">
        <f>$N135*(Table!$AE$10/Table!$AE$9)/(Table!$AC$12-Table!$AC$13)</f>
        <v>36694.959905258205</v>
      </c>
      <c r="Q135" s="19">
        <f>'Raw Data'!C135</f>
        <v>1.0064631669443334</v>
      </c>
      <c r="R135" s="19">
        <f>'Raw Data'!C135/'Raw Data'!I$30*100</f>
        <v>16.967964275954486</v>
      </c>
      <c r="S135" s="24">
        <f t="shared" si="7"/>
        <v>8.1357608901042724E-2</v>
      </c>
      <c r="T135" s="24">
        <f t="shared" si="8"/>
        <v>0</v>
      </c>
      <c r="U135" s="63">
        <f t="shared" si="9"/>
        <v>3.0972695738599651E-4</v>
      </c>
      <c r="V135" s="63">
        <f t="shared" si="10"/>
        <v>4.647489264502677E-4</v>
      </c>
      <c r="W135" s="63">
        <f t="shared" si="11"/>
        <v>4.0428980562772003E-8</v>
      </c>
      <c r="X135" s="68">
        <f t="shared" si="12"/>
        <v>1.9543452355999462</v>
      </c>
      <c r="AS135" s="110"/>
      <c r="AT135" s="110"/>
    </row>
    <row r="136" spans="1:46" x14ac:dyDescent="0.2">
      <c r="A136" s="19">
        <f>'Raw Data'!A136</f>
        <v>59483.6171875</v>
      </c>
      <c r="B136" s="11">
        <f>'Raw Data'!E136</f>
        <v>0.96343097700255564</v>
      </c>
      <c r="C136" s="11">
        <f t="shared" si="1"/>
        <v>3.6569022997444356E-2</v>
      </c>
      <c r="D136" s="26">
        <f t="shared" si="2"/>
        <v>0</v>
      </c>
      <c r="E136" s="85">
        <f>(2*Table!$AC$16*0.147)/A136</f>
        <v>1.8363085889687438E-3</v>
      </c>
      <c r="F136" s="85">
        <f t="shared" si="3"/>
        <v>3.6726171779374876E-3</v>
      </c>
      <c r="G136" s="19">
        <f>IF((('Raw Data'!C136)/('Raw Data'!C$136)*100)&lt;0,0,('Raw Data'!C136)/('Raw Data'!C$136)*100)</f>
        <v>100</v>
      </c>
      <c r="H136" s="19">
        <f t="shared" si="4"/>
        <v>0</v>
      </c>
      <c r="I136" s="95">
        <f t="shared" si="5"/>
        <v>3.574663510752174E-2</v>
      </c>
      <c r="J136" s="85">
        <f>'Raw Data'!F136/I136</f>
        <v>0</v>
      </c>
      <c r="K136" s="42">
        <f t="shared" si="6"/>
        <v>98.464645696628551</v>
      </c>
      <c r="L136" s="19">
        <f>A136*Table!$AC$9/$AC$16</f>
        <v>11207.266645502954</v>
      </c>
      <c r="M136" s="19">
        <f>A136*Table!$AD$9/$AC$16</f>
        <v>3842.4914213152988</v>
      </c>
      <c r="N136" s="19">
        <f>ABS(A136*Table!$AE$9/$AC$16)</f>
        <v>4852.8888109957843</v>
      </c>
      <c r="O136" s="19">
        <f>($L136*(Table!$AC$10/Table!$AC$9)/(Table!$AC$12-Table!$AC$14))</f>
        <v>24039.610994214832</v>
      </c>
      <c r="P136" s="19">
        <f>$N136*(Table!$AE$10/Table!$AE$9)/(Table!$AC$12-Table!$AC$13)</f>
        <v>39843.093686336477</v>
      </c>
      <c r="Q136" s="19">
        <f>'Raw Data'!C136</f>
        <v>1.0064631669443334</v>
      </c>
      <c r="R136" s="19">
        <f>'Raw Data'!C136/'Raw Data'!I$30*100</f>
        <v>16.967964275954486</v>
      </c>
      <c r="S136" s="24">
        <f t="shared" si="7"/>
        <v>0</v>
      </c>
      <c r="T136" s="24">
        <f t="shared" si="8"/>
        <v>0</v>
      </c>
      <c r="U136" s="63">
        <f t="shared" si="9"/>
        <v>2.8525441252957574E-4</v>
      </c>
      <c r="V136" s="63">
        <f t="shared" si="10"/>
        <v>4.0436246493534962E-4</v>
      </c>
      <c r="W136" s="63">
        <f t="shared" si="11"/>
        <v>0</v>
      </c>
      <c r="X136" s="68">
        <f t="shared" si="12"/>
        <v>1.9543452355999462</v>
      </c>
      <c r="AS136" s="110"/>
      <c r="AT136" s="110"/>
    </row>
    <row r="137" spans="1:46" x14ac:dyDescent="0.2">
      <c r="A137" s="19"/>
      <c r="B137" s="11"/>
      <c r="C137" s="11"/>
      <c r="D137" s="3"/>
      <c r="E137" s="3"/>
      <c r="F137" s="3"/>
      <c r="G137" s="3"/>
      <c r="H137" s="3"/>
      <c r="I137" s="3"/>
      <c r="J137" s="85"/>
      <c r="K137" s="131"/>
      <c r="L137" s="19"/>
      <c r="M137" s="19"/>
      <c r="N137" s="19"/>
      <c r="O137" s="19"/>
      <c r="P137" s="19"/>
      <c r="Q137" s="19"/>
      <c r="AS137" s="110"/>
      <c r="AT137" s="110"/>
    </row>
    <row r="138" spans="1:46" x14ac:dyDescent="0.2">
      <c r="A138" s="19"/>
      <c r="B138" s="11"/>
      <c r="C138" s="11"/>
      <c r="D138" s="3"/>
      <c r="E138" s="3"/>
      <c r="F138" s="3"/>
      <c r="G138" s="3"/>
      <c r="H138" s="3"/>
      <c r="I138" s="3"/>
      <c r="J138" s="85"/>
      <c r="K138" s="131"/>
      <c r="L138" s="19"/>
      <c r="M138" s="19"/>
      <c r="N138" s="19"/>
      <c r="O138" s="19"/>
      <c r="P138" s="19"/>
      <c r="Q138" s="19"/>
      <c r="AS138" s="110"/>
      <c r="AT138" s="110"/>
    </row>
    <row r="139" spans="1:46" x14ac:dyDescent="0.2">
      <c r="A139" s="19"/>
      <c r="B139" s="11"/>
      <c r="C139" s="11"/>
      <c r="D139" s="3"/>
      <c r="E139" s="3"/>
      <c r="F139" s="3"/>
      <c r="G139" s="3"/>
      <c r="H139" s="3"/>
      <c r="I139" s="3"/>
      <c r="J139" s="85"/>
      <c r="K139" s="131"/>
      <c r="L139" s="19"/>
      <c r="M139" s="19"/>
      <c r="N139" s="19"/>
      <c r="O139" s="19"/>
      <c r="P139" s="19"/>
      <c r="Q139" s="19"/>
      <c r="AS139" s="110"/>
      <c r="AT139" s="110"/>
    </row>
    <row r="140" spans="1:46" x14ac:dyDescent="0.2">
      <c r="A140" s="19"/>
      <c r="B140" s="11"/>
      <c r="C140" s="11"/>
      <c r="D140" s="3"/>
      <c r="E140" s="3"/>
      <c r="F140" s="3"/>
      <c r="G140" s="3"/>
      <c r="H140" s="3"/>
      <c r="I140" s="3"/>
      <c r="J140" s="85"/>
      <c r="K140" s="131"/>
      <c r="L140" s="19"/>
      <c r="M140" s="19"/>
      <c r="N140" s="19"/>
      <c r="O140" s="19"/>
      <c r="P140" s="19"/>
      <c r="Q140" s="19"/>
      <c r="AS140" s="110"/>
      <c r="AT140" s="110"/>
    </row>
    <row r="141" spans="1:46" x14ac:dyDescent="0.2">
      <c r="A141" s="19"/>
      <c r="B141" s="11"/>
      <c r="C141" s="11"/>
      <c r="D141" s="3"/>
      <c r="E141" s="3"/>
      <c r="F141" s="3"/>
      <c r="G141" s="3"/>
      <c r="H141" s="3"/>
      <c r="I141" s="3"/>
      <c r="J141" s="85"/>
      <c r="K141" s="131"/>
      <c r="L141" s="19"/>
      <c r="M141" s="19"/>
      <c r="N141" s="19"/>
      <c r="O141" s="19"/>
      <c r="P141" s="19"/>
      <c r="Q141" s="19"/>
      <c r="AS141" s="110"/>
      <c r="AT141" s="110"/>
    </row>
    <row r="142" spans="1:46" x14ac:dyDescent="0.2">
      <c r="A142" s="19"/>
      <c r="B142" s="11"/>
      <c r="C142" s="11"/>
      <c r="D142" s="3"/>
      <c r="E142" s="3"/>
      <c r="F142" s="3"/>
      <c r="G142" s="3"/>
      <c r="H142" s="3"/>
      <c r="I142" s="3"/>
      <c r="J142" s="85"/>
      <c r="K142" s="131"/>
      <c r="L142" s="19"/>
      <c r="M142" s="19"/>
      <c r="N142" s="19"/>
      <c r="O142" s="19"/>
      <c r="P142" s="19"/>
      <c r="Q142" s="19"/>
      <c r="AS142" s="110"/>
      <c r="AT142" s="110"/>
    </row>
    <row r="143" spans="1:46" x14ac:dyDescent="0.2">
      <c r="J143" s="85"/>
      <c r="AS143" s="110"/>
      <c r="AT143" s="110"/>
    </row>
    <row r="144" spans="1:46" x14ac:dyDescent="0.2">
      <c r="J144" s="85"/>
      <c r="AS144" s="110"/>
      <c r="AT144" s="110"/>
    </row>
    <row r="145" spans="10:46" x14ac:dyDescent="0.2">
      <c r="J145" s="85"/>
      <c r="AS145" s="110"/>
      <c r="AT145" s="110"/>
    </row>
    <row r="146" spans="10:46" x14ac:dyDescent="0.2">
      <c r="J146" s="85"/>
      <c r="AS146" s="110"/>
      <c r="AT146" s="110"/>
    </row>
    <row r="147" spans="10:46" x14ac:dyDescent="0.2">
      <c r="J147" s="85"/>
      <c r="AS147" s="110"/>
      <c r="AT147" s="110"/>
    </row>
    <row r="148" spans="10:46" x14ac:dyDescent="0.2">
      <c r="J148" s="85"/>
      <c r="AS148" s="110"/>
      <c r="AT148" s="110"/>
    </row>
    <row r="149" spans="10:46" x14ac:dyDescent="0.2">
      <c r="J149" s="85"/>
      <c r="AS149" s="110"/>
      <c r="AT149" s="110"/>
    </row>
    <row r="150" spans="10:46" x14ac:dyDescent="0.2">
      <c r="J150" s="85"/>
      <c r="AS150" s="110"/>
      <c r="AT150" s="110"/>
    </row>
    <row r="151" spans="10:46" x14ac:dyDescent="0.2">
      <c r="J151" s="85"/>
      <c r="AS151" s="110"/>
      <c r="AT151" s="110"/>
    </row>
    <row r="152" spans="10:46" x14ac:dyDescent="0.2">
      <c r="J152" s="85"/>
      <c r="AS152" s="110"/>
      <c r="AT152" s="110"/>
    </row>
    <row r="153" spans="10:46" x14ac:dyDescent="0.2">
      <c r="J153" s="85"/>
      <c r="AS153" s="110"/>
      <c r="AT153" s="110"/>
    </row>
    <row r="154" spans="10:46" x14ac:dyDescent="0.2">
      <c r="J154" s="85"/>
      <c r="AS154" s="110"/>
      <c r="AT154" s="110"/>
    </row>
    <row r="155" spans="10:46" x14ac:dyDescent="0.2">
      <c r="J155" s="85"/>
      <c r="AS155" s="110"/>
      <c r="AT155" s="110"/>
    </row>
    <row r="156" spans="10:46" x14ac:dyDescent="0.2">
      <c r="J156" s="85"/>
      <c r="AS156" s="110"/>
      <c r="AT156" s="110"/>
    </row>
    <row r="157" spans="10:46" x14ac:dyDescent="0.2">
      <c r="J157" s="85"/>
      <c r="AS157" s="110"/>
      <c r="AT157" s="110"/>
    </row>
    <row r="158" spans="10:46" x14ac:dyDescent="0.2">
      <c r="J158" s="85"/>
      <c r="AS158" s="110"/>
      <c r="AT158" s="110"/>
    </row>
    <row r="159" spans="10:46" x14ac:dyDescent="0.2">
      <c r="J159" s="85"/>
      <c r="AS159" s="110"/>
      <c r="AT159" s="110"/>
    </row>
    <row r="160" spans="10:46" x14ac:dyDescent="0.2">
      <c r="J160" s="85"/>
      <c r="AS160" s="110"/>
      <c r="AT160" s="110"/>
    </row>
    <row r="161" spans="10:46" x14ac:dyDescent="0.2">
      <c r="J161" s="85"/>
      <c r="AS161" s="110"/>
      <c r="AT161" s="110"/>
    </row>
    <row r="162" spans="10:46" x14ac:dyDescent="0.2">
      <c r="J162" s="85"/>
    </row>
    <row r="163" spans="10:46" x14ac:dyDescent="0.2">
      <c r="J163" s="85"/>
    </row>
    <row r="164" spans="10:46" x14ac:dyDescent="0.2">
      <c r="J164" s="85"/>
    </row>
    <row r="165" spans="10:46" x14ac:dyDescent="0.2">
      <c r="J165" s="85"/>
    </row>
    <row r="166" spans="10:46" x14ac:dyDescent="0.2">
      <c r="J166" s="85"/>
    </row>
    <row r="167" spans="10:46" x14ac:dyDescent="0.2">
      <c r="J167" s="85"/>
    </row>
    <row r="168" spans="10:46" x14ac:dyDescent="0.2">
      <c r="J168" s="85"/>
    </row>
    <row r="169" spans="10:46" x14ac:dyDescent="0.2">
      <c r="J169" s="85"/>
    </row>
    <row r="170" spans="10:46" x14ac:dyDescent="0.2">
      <c r="J170" s="85"/>
    </row>
    <row r="171" spans="10:46" x14ac:dyDescent="0.2">
      <c r="J171" s="85"/>
    </row>
    <row r="172" spans="10:46" x14ac:dyDescent="0.2">
      <c r="J172" s="85"/>
    </row>
    <row r="173" spans="10:46" x14ac:dyDescent="0.2">
      <c r="J173" s="85"/>
    </row>
    <row r="174" spans="10:46" x14ac:dyDescent="0.2">
      <c r="J174" s="85"/>
    </row>
    <row r="175" spans="10:46" x14ac:dyDescent="0.2">
      <c r="J175" s="85"/>
    </row>
    <row r="176" spans="10:46" x14ac:dyDescent="0.2">
      <c r="J176" s="85"/>
    </row>
    <row r="177" spans="10:10" x14ac:dyDescent="0.2">
      <c r="J177" s="85"/>
    </row>
    <row r="178" spans="10:10" x14ac:dyDescent="0.2">
      <c r="J178" s="85"/>
    </row>
    <row r="179" spans="10:10" x14ac:dyDescent="0.2">
      <c r="J179" s="85"/>
    </row>
    <row r="180" spans="10:10" x14ac:dyDescent="0.2">
      <c r="J180" s="85"/>
    </row>
    <row r="181" spans="10:10" x14ac:dyDescent="0.2">
      <c r="J181" s="85"/>
    </row>
    <row r="182" spans="10:10" x14ac:dyDescent="0.2">
      <c r="J182" s="85"/>
    </row>
    <row r="183" spans="10:10" x14ac:dyDescent="0.2">
      <c r="J183" s="85"/>
    </row>
    <row r="184" spans="10:10" x14ac:dyDescent="0.2">
      <c r="J184" s="85"/>
    </row>
    <row r="185" spans="10:10" x14ac:dyDescent="0.2">
      <c r="J185" s="85"/>
    </row>
    <row r="186" spans="10:10" x14ac:dyDescent="0.2">
      <c r="J186" s="85"/>
    </row>
    <row r="187" spans="10:10" x14ac:dyDescent="0.2">
      <c r="J187" s="85"/>
    </row>
    <row r="188" spans="10:10" x14ac:dyDescent="0.2">
      <c r="J188" s="85"/>
    </row>
    <row r="189" spans="10:10" x14ac:dyDescent="0.2">
      <c r="J189" s="85"/>
    </row>
    <row r="190" spans="10:10" x14ac:dyDescent="0.2">
      <c r="J190" s="85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Morris, Kristi D</cp:lastModifiedBy>
  <dcterms:created xsi:type="dcterms:W3CDTF">2015-12-04T15:26:16Z</dcterms:created>
  <dcterms:modified xsi:type="dcterms:W3CDTF">2015-12-04T21:42:46Z</dcterms:modified>
</cp:coreProperties>
</file>