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40" yWindow="105" windowWidth="24570" windowHeight="11070" tabRatio="915" activeTab="1"/>
  </bookViews>
  <sheets>
    <sheet name=" Kø sat plot" sheetId="1" r:id="rId1"/>
    <sheet name="Core Data" sheetId="2" r:id="rId2"/>
    <sheet name="CBI" sheetId="3" state="veryHidden" r:id="rId3"/>
    <sheet name="Raw Data" sheetId="10" r:id="rId4"/>
    <sheet name="MC1 (1000)" sheetId="11" r:id="rId5"/>
    <sheet name="MC1 (2000)" sheetId="12" r:id="rId6"/>
    <sheet name="MC1 (4000)" sheetId="13" r:id="rId7"/>
    <sheet name="MC2 (1000)" sheetId="14" r:id="rId8"/>
    <sheet name="MC2 (2000)" sheetId="15" r:id="rId9"/>
    <sheet name="MC2 (4000)" sheetId="16" r:id="rId10"/>
    <sheet name="MC3 (1000)" sheetId="17" r:id="rId11"/>
    <sheet name="MC3 (2000)" sheetId="18" r:id="rId12"/>
    <sheet name="MC3 (4000)" sheetId="19" r:id="rId13"/>
    <sheet name="MC4 (1000)" sheetId="20" r:id="rId14"/>
    <sheet name="MC4 (2000)" sheetId="21" r:id="rId15"/>
    <sheet name="MC4 (4000)" sheetId="22" r:id="rId16"/>
    <sheet name="MC5 (1000)" sheetId="23" r:id="rId17"/>
    <sheet name="MC5 (2000)" sheetId="24" r:id="rId18"/>
    <sheet name="MC5 (4000)" sheetId="25" r:id="rId19"/>
    <sheet name="MC6 (1000)" sheetId="26" r:id="rId20"/>
    <sheet name="MC6 (2000)" sheetId="27" r:id="rId21"/>
    <sheet name="MC6 (4000)" sheetId="28" r:id="rId22"/>
    <sheet name="MC7 (1000)" sheetId="29" r:id="rId23"/>
    <sheet name="MC7 (2000)" sheetId="30" r:id="rId24"/>
    <sheet name="MC7 (4000)" sheetId="31" r:id="rId25"/>
    <sheet name="MC18 (1000)" sheetId="32" r:id="rId26"/>
    <sheet name="MC18 (2000)" sheetId="33" r:id="rId27"/>
    <sheet name="MC18 (4000)" sheetId="34" r:id="rId28"/>
    <sheet name="MC19 (1000)" sheetId="35" r:id="rId29"/>
    <sheet name="MC19 (2000)" sheetId="36" r:id="rId30"/>
    <sheet name="MC19 (4000)" sheetId="37" r:id="rId31"/>
    <sheet name="MC24 (1000)" sheetId="38" r:id="rId32"/>
    <sheet name="MC24 (2000)" sheetId="39" r:id="rId33"/>
    <sheet name="MC24 (4000)" sheetId="40" r:id="rId34"/>
    <sheet name="MC25 (1000)" sheetId="41" r:id="rId35"/>
    <sheet name="MC25 (2000)" sheetId="42" r:id="rId36"/>
    <sheet name="MC25 (4000)" sheetId="43" r:id="rId37"/>
  </sheets>
  <definedNames>
    <definedName name="_xlnm.Print_Area" localSheetId="0">' Kø sat plot'!$A$1:$M$43</definedName>
    <definedName name="_xlnm.Print_Area" localSheetId="1">'Core Data'!$A$1:$Q$58</definedName>
    <definedName name="_xlnm.Print_Area" localSheetId="4">'MC1 (1000)'!$A$5:$AF$39</definedName>
    <definedName name="_xlnm.Print_Area" localSheetId="5">'MC1 (2000)'!$A$5:$AF$39</definedName>
    <definedName name="_xlnm.Print_Area" localSheetId="6">'MC1 (4000)'!$A$5:$AF$39</definedName>
    <definedName name="_xlnm.Print_Area" localSheetId="25">'MC18 (1000)'!$A$5:$AF$39</definedName>
    <definedName name="_xlnm.Print_Area" localSheetId="26">'MC18 (2000)'!$A$5:$AF$39</definedName>
    <definedName name="_xlnm.Print_Area" localSheetId="27">'MC18 (4000)'!$A$5:$AF$39</definedName>
    <definedName name="_xlnm.Print_Area" localSheetId="28">'MC19 (1000)'!$A$5:$AF$39</definedName>
    <definedName name="_xlnm.Print_Area" localSheetId="29">'MC19 (2000)'!$A$5:$AF$39</definedName>
    <definedName name="_xlnm.Print_Area" localSheetId="30">'MC19 (4000)'!$A$5:$AF$39</definedName>
    <definedName name="_xlnm.Print_Area" localSheetId="7">'MC2 (1000)'!$A$5:$AF$39</definedName>
    <definedName name="_xlnm.Print_Area" localSheetId="8">'MC2 (2000)'!$A$5:$AF$39</definedName>
    <definedName name="_xlnm.Print_Area" localSheetId="9">'MC2 (4000)'!$A$5:$AF$39</definedName>
    <definedName name="_xlnm.Print_Area" localSheetId="31">'MC24 (1000)'!$A$5:$AF$39</definedName>
    <definedName name="_xlnm.Print_Area" localSheetId="32">'MC24 (2000)'!$A$5:$AF$39</definedName>
    <definedName name="_xlnm.Print_Area" localSheetId="33">'MC24 (4000)'!$A$5:$AF$39</definedName>
    <definedName name="_xlnm.Print_Area" localSheetId="34">'MC25 (1000)'!$A$5:$AF$39</definedName>
    <definedName name="_xlnm.Print_Area" localSheetId="35">'MC25 (2000)'!$A$5:$AF$39</definedName>
    <definedName name="_xlnm.Print_Area" localSheetId="36">'MC25 (4000)'!$A$5:$AF$39</definedName>
    <definedName name="_xlnm.Print_Area" localSheetId="10">'MC3 (1000)'!$A$5:$AF$39</definedName>
    <definedName name="_xlnm.Print_Area" localSheetId="11">'MC3 (2000)'!$A$5:$AF$39</definedName>
    <definedName name="_xlnm.Print_Area" localSheetId="12">'MC3 (4000)'!$A$5:$AF$39</definedName>
    <definedName name="_xlnm.Print_Area" localSheetId="13">'MC4 (1000)'!$A$5:$AF$39</definedName>
    <definedName name="_xlnm.Print_Area" localSheetId="14">'MC4 (2000)'!$A$5:$AF$39</definedName>
    <definedName name="_xlnm.Print_Area" localSheetId="15">'MC4 (4000)'!$A$5:$AF$39</definedName>
    <definedName name="_xlnm.Print_Area" localSheetId="16">'MC5 (1000)'!$A$5:$AF$39</definedName>
    <definedName name="_xlnm.Print_Area" localSheetId="17">'MC5 (2000)'!$A$5:$AF$39</definedName>
    <definedName name="_xlnm.Print_Area" localSheetId="18">'MC5 (4000)'!$A$5:$AF$39</definedName>
    <definedName name="_xlnm.Print_Area" localSheetId="19">'MC6 (1000)'!$A$5:$AF$39</definedName>
    <definedName name="_xlnm.Print_Area" localSheetId="20">'MC6 (2000)'!$A$5:$AF$39</definedName>
    <definedName name="_xlnm.Print_Area" localSheetId="21">'MC6 (4000)'!$A$5:$AF$39</definedName>
    <definedName name="_xlnm.Print_Area" localSheetId="22">'MC7 (1000)'!$A$5:$AF$39</definedName>
    <definedName name="_xlnm.Print_Area" localSheetId="23">'MC7 (2000)'!$A$5:$AF$39</definedName>
    <definedName name="_xlnm.Print_Area" localSheetId="24">'MC7 (4000)'!$A$5:$AF$39</definedName>
    <definedName name="_xlnm.Print_Area" localSheetId="3">'Raw Data'!$A$1:$AB$53</definedName>
    <definedName name="_xlnm.Print_Titles" localSheetId="1">'Core Data'!$1:$16</definedName>
    <definedName name="_xlnm.Print_Titles" localSheetId="3">'Raw Data'!$1:$16</definedName>
  </definedNames>
  <calcPr calcId="144525"/>
</workbook>
</file>

<file path=xl/calcChain.xml><?xml version="1.0" encoding="utf-8"?>
<calcChain xmlns="http://schemas.openxmlformats.org/spreadsheetml/2006/main">
  <c r="Z18" i="10" l="1"/>
  <c r="Z23" i="10"/>
  <c r="Z21" i="10"/>
  <c r="Z19" i="10"/>
  <c r="AB18" i="10"/>
  <c r="W18" i="10"/>
  <c r="S23" i="10" l="1"/>
  <c r="S21" i="10"/>
  <c r="S19" i="10"/>
  <c r="S18" i="10"/>
  <c r="W23" i="10" l="1"/>
  <c r="O23" i="10"/>
  <c r="O21" i="10"/>
  <c r="W21" i="10" s="1"/>
  <c r="O19" i="10"/>
  <c r="W19" i="10" s="1"/>
  <c r="O18" i="10"/>
  <c r="W17" i="10"/>
  <c r="Z17" i="10" s="1"/>
  <c r="AC96" i="43" l="1"/>
  <c r="AL66" i="43"/>
  <c r="AJ17" i="43"/>
  <c r="AF17" i="43"/>
  <c r="AN17" i="43" s="1"/>
  <c r="D17" i="43"/>
  <c r="AJ16" i="43"/>
  <c r="AF16" i="43"/>
  <c r="AN16" i="43" s="1"/>
  <c r="D16" i="43"/>
  <c r="AJ15" i="43"/>
  <c r="AF15" i="43"/>
  <c r="AN15" i="43" s="1"/>
  <c r="AC15" i="43"/>
  <c r="D15" i="43"/>
  <c r="AO13" i="43"/>
  <c r="AN13" i="43"/>
  <c r="AR13" i="43" s="1"/>
  <c r="AC96" i="42"/>
  <c r="AL66" i="42"/>
  <c r="AN17" i="42"/>
  <c r="F17" i="42" s="1"/>
  <c r="AJ17" i="42"/>
  <c r="AF17" i="42"/>
  <c r="AD17" i="42"/>
  <c r="AL17" i="42" s="1"/>
  <c r="E17" i="42"/>
  <c r="D17" i="42"/>
  <c r="AJ16" i="42"/>
  <c r="AF16" i="42"/>
  <c r="AN16" i="42" s="1"/>
  <c r="AN15" i="42"/>
  <c r="E15" i="42" s="1"/>
  <c r="AJ15" i="42"/>
  <c r="AF15" i="42"/>
  <c r="AD15" i="42"/>
  <c r="AL15" i="42" s="1"/>
  <c r="AP15" i="42" s="1"/>
  <c r="AC15" i="42"/>
  <c r="D15" i="42"/>
  <c r="AR13" i="42"/>
  <c r="AO13" i="42"/>
  <c r="AN13" i="42"/>
  <c r="AC96" i="41"/>
  <c r="AL66" i="41"/>
  <c r="AN17" i="41"/>
  <c r="AQ17" i="41" s="1"/>
  <c r="AJ17" i="41"/>
  <c r="AF17" i="41"/>
  <c r="AD17" i="41"/>
  <c r="AL17" i="41" s="1"/>
  <c r="AP17" i="41" s="1"/>
  <c r="E17" i="41"/>
  <c r="D17" i="41"/>
  <c r="AJ16" i="41"/>
  <c r="AF16" i="41"/>
  <c r="AN16" i="41" s="1"/>
  <c r="AN15" i="41"/>
  <c r="E15" i="41" s="1"/>
  <c r="AJ15" i="41"/>
  <c r="AF15" i="41"/>
  <c r="AD15" i="41"/>
  <c r="AL15" i="41" s="1"/>
  <c r="AP15" i="41" s="1"/>
  <c r="AC15" i="41"/>
  <c r="D15" i="41"/>
  <c r="AR13" i="41"/>
  <c r="AO13" i="41"/>
  <c r="AN13" i="41"/>
  <c r="AC83" i="40"/>
  <c r="AL66" i="40"/>
  <c r="AN17" i="40"/>
  <c r="F17" i="40" s="1"/>
  <c r="AL17" i="40"/>
  <c r="AP17" i="40" s="1"/>
  <c r="AJ17" i="40"/>
  <c r="AF17" i="40"/>
  <c r="AD17" i="40"/>
  <c r="E17" i="40"/>
  <c r="D17" i="40"/>
  <c r="AJ16" i="40"/>
  <c r="AF16" i="40"/>
  <c r="AN16" i="40" s="1"/>
  <c r="AQ15" i="40"/>
  <c r="AN15" i="40"/>
  <c r="E15" i="40" s="1"/>
  <c r="AL15" i="40"/>
  <c r="AP15" i="40" s="1"/>
  <c r="AJ15" i="40"/>
  <c r="AF15" i="40"/>
  <c r="AD15" i="40"/>
  <c r="AC15" i="40"/>
  <c r="F15" i="40"/>
  <c r="AO15" i="40" s="1"/>
  <c r="D15" i="40"/>
  <c r="AR13" i="40"/>
  <c r="AO13" i="40"/>
  <c r="AN13" i="40"/>
  <c r="AC83" i="39"/>
  <c r="AL66" i="39"/>
  <c r="AQ17" i="39"/>
  <c r="AN17" i="39"/>
  <c r="F17" i="39" s="1"/>
  <c r="AL17" i="39"/>
  <c r="AP17" i="39" s="1"/>
  <c r="AJ17" i="39"/>
  <c r="AF17" i="39"/>
  <c r="AD17" i="39"/>
  <c r="E17" i="39"/>
  <c r="D17" i="39"/>
  <c r="AJ16" i="39"/>
  <c r="AF16" i="39"/>
  <c r="AN16" i="39" s="1"/>
  <c r="AN15" i="39"/>
  <c r="E15" i="39" s="1"/>
  <c r="AL15" i="39"/>
  <c r="AP15" i="39" s="1"/>
  <c r="AJ15" i="39"/>
  <c r="AF15" i="39"/>
  <c r="AD15" i="39"/>
  <c r="AC15" i="39"/>
  <c r="F15" i="39"/>
  <c r="AO15" i="39" s="1"/>
  <c r="D15" i="39"/>
  <c r="AR13" i="39"/>
  <c r="AO13" i="39"/>
  <c r="AN13" i="39"/>
  <c r="AC83" i="38"/>
  <c r="AL66" i="38"/>
  <c r="AJ17" i="38"/>
  <c r="AF17" i="38"/>
  <c r="AN17" i="38" s="1"/>
  <c r="D17" i="38"/>
  <c r="AJ16" i="38"/>
  <c r="AF16" i="38"/>
  <c r="AN16" i="38" s="1"/>
  <c r="D16" i="38"/>
  <c r="AL15" i="38"/>
  <c r="AJ15" i="38"/>
  <c r="AF15" i="38"/>
  <c r="AN15" i="38" s="1"/>
  <c r="AD15" i="38"/>
  <c r="AC15" i="38"/>
  <c r="D15" i="38"/>
  <c r="AO13" i="38"/>
  <c r="AN13" i="38"/>
  <c r="AR13" i="38" s="1"/>
  <c r="AC83" i="37"/>
  <c r="AL66" i="37"/>
  <c r="AQ17" i="37"/>
  <c r="AN17" i="37"/>
  <c r="F17" i="37" s="1"/>
  <c r="AL17" i="37"/>
  <c r="AP17" i="37" s="1"/>
  <c r="AJ17" i="37"/>
  <c r="AF17" i="37"/>
  <c r="AD17" i="37"/>
  <c r="E17" i="37"/>
  <c r="D17" i="37"/>
  <c r="AJ16" i="37"/>
  <c r="AF16" i="37"/>
  <c r="AN16" i="37" s="1"/>
  <c r="AN15" i="37"/>
  <c r="E15" i="37" s="1"/>
  <c r="AL15" i="37"/>
  <c r="AP15" i="37" s="1"/>
  <c r="AJ15" i="37"/>
  <c r="AF15" i="37"/>
  <c r="AD15" i="37"/>
  <c r="AC15" i="37"/>
  <c r="F15" i="37"/>
  <c r="G15" i="37" s="1"/>
  <c r="D15" i="37"/>
  <c r="AR13" i="37"/>
  <c r="AO13" i="37"/>
  <c r="AN13" i="37"/>
  <c r="AC83" i="36"/>
  <c r="AL66" i="36"/>
  <c r="AJ17" i="36"/>
  <c r="AF17" i="36"/>
  <c r="AN17" i="36" s="1"/>
  <c r="D17" i="36"/>
  <c r="AJ16" i="36"/>
  <c r="AF16" i="36"/>
  <c r="AN16" i="36" s="1"/>
  <c r="D16" i="36"/>
  <c r="AJ15" i="36"/>
  <c r="AF15" i="36"/>
  <c r="AN15" i="36" s="1"/>
  <c r="AC15" i="36"/>
  <c r="D15" i="36"/>
  <c r="AO13" i="36"/>
  <c r="AN13" i="36"/>
  <c r="AR13" i="36" s="1"/>
  <c r="AC83" i="35"/>
  <c r="AL66" i="35"/>
  <c r="AJ17" i="35"/>
  <c r="AF17" i="35"/>
  <c r="AN17" i="35" s="1"/>
  <c r="D17" i="35"/>
  <c r="AJ16" i="35"/>
  <c r="AF16" i="35"/>
  <c r="AN16" i="35" s="1"/>
  <c r="D16" i="35"/>
  <c r="AJ15" i="35"/>
  <c r="AF15" i="35"/>
  <c r="AN15" i="35" s="1"/>
  <c r="AC15" i="35"/>
  <c r="D15" i="35"/>
  <c r="AO13" i="35"/>
  <c r="AN13" i="35"/>
  <c r="AR13" i="35" s="1"/>
  <c r="AC96" i="34"/>
  <c r="AL66" i="34"/>
  <c r="AR17" i="34"/>
  <c r="H17" i="34" s="1"/>
  <c r="AN17" i="34"/>
  <c r="E17" i="34" s="1"/>
  <c r="AL17" i="34"/>
  <c r="AP17" i="34" s="1"/>
  <c r="AJ17" i="34"/>
  <c r="D17" i="34"/>
  <c r="AN16" i="34"/>
  <c r="E16" i="34" s="1"/>
  <c r="AL16" i="34"/>
  <c r="AP16" i="34" s="1"/>
  <c r="AJ16" i="34"/>
  <c r="D16" i="34"/>
  <c r="AN15" i="34"/>
  <c r="AR15" i="34" s="1"/>
  <c r="H15" i="34" s="1"/>
  <c r="AL15" i="34"/>
  <c r="AP15" i="34" s="1"/>
  <c r="AJ15" i="34"/>
  <c r="AC15" i="34"/>
  <c r="E15" i="34"/>
  <c r="D15" i="34"/>
  <c r="AO13" i="34"/>
  <c r="AN13" i="34"/>
  <c r="AR13" i="34" s="1"/>
  <c r="AC96" i="33"/>
  <c r="AL66" i="33"/>
  <c r="AN17" i="33"/>
  <c r="E17" i="33" s="1"/>
  <c r="AL17" i="33"/>
  <c r="AP17" i="33" s="1"/>
  <c r="AJ17" i="33"/>
  <c r="F17" i="33"/>
  <c r="AO17" i="33" s="1"/>
  <c r="D17" i="33"/>
  <c r="AN16" i="33"/>
  <c r="E16" i="33" s="1"/>
  <c r="AL16" i="33"/>
  <c r="AP16" i="33" s="1"/>
  <c r="AJ16" i="33"/>
  <c r="F16" i="33"/>
  <c r="G16" i="33" s="1"/>
  <c r="D16" i="33"/>
  <c r="AN15" i="33"/>
  <c r="F15" i="33" s="1"/>
  <c r="AL15" i="33"/>
  <c r="AP15" i="33" s="1"/>
  <c r="AJ15" i="33"/>
  <c r="AC15" i="33"/>
  <c r="E15" i="33"/>
  <c r="D15" i="33"/>
  <c r="AO13" i="33"/>
  <c r="AN13" i="33"/>
  <c r="AR13" i="33" s="1"/>
  <c r="AC96" i="32"/>
  <c r="AL66" i="32"/>
  <c r="AN17" i="32"/>
  <c r="E17" i="32" s="1"/>
  <c r="AL17" i="32"/>
  <c r="AP17" i="32" s="1"/>
  <c r="AJ17" i="32"/>
  <c r="D17" i="32"/>
  <c r="AN16" i="32"/>
  <c r="E16" i="32" s="1"/>
  <c r="AL16" i="32"/>
  <c r="AP16" i="32" s="1"/>
  <c r="AJ16" i="32"/>
  <c r="D16" i="32"/>
  <c r="AN15" i="32"/>
  <c r="F15" i="32" s="1"/>
  <c r="AL15" i="32"/>
  <c r="AP15" i="32" s="1"/>
  <c r="AJ15" i="32"/>
  <c r="AC15" i="32"/>
  <c r="E15" i="32"/>
  <c r="D15" i="32"/>
  <c r="AO13" i="32"/>
  <c r="AN13" i="32"/>
  <c r="AR13" i="32" s="1"/>
  <c r="AC96" i="31"/>
  <c r="AL66" i="31"/>
  <c r="AJ17" i="31"/>
  <c r="AF17" i="31"/>
  <c r="AN17" i="31" s="1"/>
  <c r="D17" i="31"/>
  <c r="AJ16" i="31"/>
  <c r="AF16" i="31"/>
  <c r="AN16" i="31" s="1"/>
  <c r="D16" i="31"/>
  <c r="AJ15" i="31"/>
  <c r="AF15" i="31"/>
  <c r="AN15" i="31" s="1"/>
  <c r="AC15" i="31"/>
  <c r="D15" i="31"/>
  <c r="AO13" i="31"/>
  <c r="AN13" i="31"/>
  <c r="AR13" i="31" s="1"/>
  <c r="AC96" i="30"/>
  <c r="AL66" i="30"/>
  <c r="AN17" i="30"/>
  <c r="AJ17" i="30"/>
  <c r="AF17" i="30"/>
  <c r="AD17" i="30"/>
  <c r="AL17" i="30" s="1"/>
  <c r="AP17" i="30" s="1"/>
  <c r="E17" i="30"/>
  <c r="D17" i="30"/>
  <c r="AJ16" i="30"/>
  <c r="AF16" i="30"/>
  <c r="AN16" i="30" s="1"/>
  <c r="AN15" i="30"/>
  <c r="E15" i="30" s="1"/>
  <c r="AJ15" i="30"/>
  <c r="AF15" i="30"/>
  <c r="AD15" i="30"/>
  <c r="AL15" i="30" s="1"/>
  <c r="AC15" i="30"/>
  <c r="D15" i="30"/>
  <c r="AR13" i="30"/>
  <c r="AO13" i="30"/>
  <c r="AN13" i="30"/>
  <c r="AC96" i="29"/>
  <c r="AL66" i="29"/>
  <c r="AN17" i="29"/>
  <c r="AQ17" i="29" s="1"/>
  <c r="AJ17" i="29"/>
  <c r="AF17" i="29"/>
  <c r="AD17" i="29"/>
  <c r="AL17" i="29" s="1"/>
  <c r="E17" i="29"/>
  <c r="D17" i="29"/>
  <c r="AJ16" i="29"/>
  <c r="AF16" i="29"/>
  <c r="AN16" i="29" s="1"/>
  <c r="AN15" i="29"/>
  <c r="E15" i="29" s="1"/>
  <c r="AJ15" i="29"/>
  <c r="AF15" i="29"/>
  <c r="AD15" i="29"/>
  <c r="AL15" i="29" s="1"/>
  <c r="AP15" i="29" s="1"/>
  <c r="AC15" i="29"/>
  <c r="D15" i="29"/>
  <c r="AR13" i="29"/>
  <c r="AO13" i="29"/>
  <c r="AN13" i="29"/>
  <c r="AC96" i="28"/>
  <c r="AL66" i="28"/>
  <c r="AJ17" i="28"/>
  <c r="AF17" i="28"/>
  <c r="AN17" i="28" s="1"/>
  <c r="D17" i="28"/>
  <c r="AJ16" i="28"/>
  <c r="AF16" i="28"/>
  <c r="AN16" i="28" s="1"/>
  <c r="D16" i="28"/>
  <c r="AJ15" i="28"/>
  <c r="AF15" i="28"/>
  <c r="AN15" i="28" s="1"/>
  <c r="AC15" i="28"/>
  <c r="D15" i="28"/>
  <c r="AO13" i="28"/>
  <c r="AN13" i="28"/>
  <c r="AR13" i="28" s="1"/>
  <c r="AC96" i="27"/>
  <c r="AL66" i="27"/>
  <c r="AN17" i="27"/>
  <c r="F17" i="27" s="1"/>
  <c r="AJ17" i="27"/>
  <c r="AF17" i="27"/>
  <c r="AD17" i="27"/>
  <c r="AL17" i="27" s="1"/>
  <c r="AP17" i="27" s="1"/>
  <c r="E17" i="27"/>
  <c r="D17" i="27"/>
  <c r="AJ16" i="27"/>
  <c r="AF16" i="27"/>
  <c r="AN16" i="27" s="1"/>
  <c r="AN15" i="27"/>
  <c r="E15" i="27" s="1"/>
  <c r="AJ15" i="27"/>
  <c r="AF15" i="27"/>
  <c r="AD15" i="27"/>
  <c r="AL15" i="27" s="1"/>
  <c r="AP15" i="27" s="1"/>
  <c r="AC15" i="27"/>
  <c r="D15" i="27"/>
  <c r="AR13" i="27"/>
  <c r="AO13" i="27"/>
  <c r="AN13" i="27"/>
  <c r="AC96" i="26"/>
  <c r="AL66" i="26"/>
  <c r="AN17" i="26"/>
  <c r="F17" i="26" s="1"/>
  <c r="AL17" i="26"/>
  <c r="AP17" i="26" s="1"/>
  <c r="AJ17" i="26"/>
  <c r="AF17" i="26"/>
  <c r="AD17" i="26"/>
  <c r="E17" i="26"/>
  <c r="D17" i="26"/>
  <c r="AJ16" i="26"/>
  <c r="AF16" i="26"/>
  <c r="AN16" i="26" s="1"/>
  <c r="AQ15" i="26"/>
  <c r="AN15" i="26"/>
  <c r="E15" i="26" s="1"/>
  <c r="AL15" i="26"/>
  <c r="AP15" i="26" s="1"/>
  <c r="AJ15" i="26"/>
  <c r="AF15" i="26"/>
  <c r="AD15" i="26"/>
  <c r="AC15" i="26"/>
  <c r="F15" i="26"/>
  <c r="G15" i="26" s="1"/>
  <c r="D15" i="26"/>
  <c r="AR13" i="26"/>
  <c r="AO13" i="26"/>
  <c r="AN13" i="26"/>
  <c r="AC96" i="25"/>
  <c r="AL66" i="25"/>
  <c r="AJ17" i="25"/>
  <c r="AF17" i="25"/>
  <c r="AN17" i="25" s="1"/>
  <c r="D17" i="25"/>
  <c r="AJ16" i="25"/>
  <c r="AF16" i="25"/>
  <c r="AN16" i="25" s="1"/>
  <c r="D16" i="25"/>
  <c r="AJ15" i="25"/>
  <c r="AF15" i="25"/>
  <c r="AN15" i="25" s="1"/>
  <c r="AC15" i="25"/>
  <c r="D15" i="25"/>
  <c r="AO13" i="25"/>
  <c r="AN13" i="25"/>
  <c r="AR13" i="25" s="1"/>
  <c r="AC96" i="24"/>
  <c r="AL66" i="24"/>
  <c r="AJ17" i="24"/>
  <c r="AF17" i="24"/>
  <c r="AN17" i="24" s="1"/>
  <c r="D17" i="24"/>
  <c r="AJ16" i="24"/>
  <c r="AF16" i="24"/>
  <c r="AN16" i="24" s="1"/>
  <c r="D16" i="24"/>
  <c r="AJ15" i="24"/>
  <c r="AF15" i="24"/>
  <c r="AN15" i="24" s="1"/>
  <c r="AC15" i="24"/>
  <c r="D15" i="24"/>
  <c r="AO13" i="24"/>
  <c r="AN13" i="24"/>
  <c r="AR13" i="24" s="1"/>
  <c r="AC96" i="23"/>
  <c r="AL66" i="23"/>
  <c r="AJ17" i="23"/>
  <c r="AF17" i="23"/>
  <c r="AN17" i="23" s="1"/>
  <c r="D17" i="23"/>
  <c r="AJ16" i="23"/>
  <c r="AF16" i="23"/>
  <c r="AN16" i="23" s="1"/>
  <c r="D16" i="23"/>
  <c r="AJ15" i="23"/>
  <c r="AF15" i="23"/>
  <c r="AN15" i="23" s="1"/>
  <c r="AC15" i="23"/>
  <c r="D15" i="23"/>
  <c r="AO13" i="23"/>
  <c r="AN13" i="23"/>
  <c r="AR13" i="23" s="1"/>
  <c r="AC96" i="22"/>
  <c r="AL66" i="22"/>
  <c r="AL17" i="22"/>
  <c r="AP17" i="22" s="1"/>
  <c r="AJ17" i="22"/>
  <c r="AR17" i="22" s="1"/>
  <c r="H17" i="22" s="1"/>
  <c r="AF17" i="22"/>
  <c r="AN17" i="22" s="1"/>
  <c r="AD17" i="22"/>
  <c r="D17" i="22"/>
  <c r="AJ16" i="22"/>
  <c r="AF16" i="22"/>
  <c r="AN16" i="22" s="1"/>
  <c r="AQ15" i="22"/>
  <c r="AN15" i="22"/>
  <c r="E15" i="22" s="1"/>
  <c r="AL15" i="22"/>
  <c r="AP15" i="22" s="1"/>
  <c r="AJ15" i="22"/>
  <c r="AF15" i="22"/>
  <c r="AD15" i="22"/>
  <c r="AC15" i="22"/>
  <c r="F15" i="22"/>
  <c r="AO15" i="22" s="1"/>
  <c r="D15" i="22"/>
  <c r="AR13" i="22"/>
  <c r="AO13" i="22"/>
  <c r="AN13" i="22"/>
  <c r="AC96" i="21"/>
  <c r="AL66" i="21"/>
  <c r="AJ17" i="21"/>
  <c r="AF17" i="21"/>
  <c r="AN17" i="21" s="1"/>
  <c r="D17" i="21"/>
  <c r="AJ16" i="21"/>
  <c r="AF16" i="21"/>
  <c r="AN16" i="21" s="1"/>
  <c r="D16" i="21"/>
  <c r="AL15" i="21"/>
  <c r="AJ15" i="21"/>
  <c r="AF15" i="21"/>
  <c r="AN15" i="21" s="1"/>
  <c r="AD15" i="21"/>
  <c r="AC15" i="21"/>
  <c r="D15" i="21"/>
  <c r="AR13" i="21"/>
  <c r="AO13" i="21"/>
  <c r="AN13" i="21"/>
  <c r="AC96" i="20"/>
  <c r="AL66" i="20"/>
  <c r="AN17" i="20"/>
  <c r="AQ17" i="20" s="1"/>
  <c r="AJ17" i="20"/>
  <c r="AF17" i="20"/>
  <c r="AD17" i="20"/>
  <c r="AL17" i="20" s="1"/>
  <c r="AP17" i="20" s="1"/>
  <c r="E17" i="20"/>
  <c r="D17" i="20"/>
  <c r="AJ16" i="20"/>
  <c r="AF16" i="20"/>
  <c r="AN16" i="20" s="1"/>
  <c r="AN15" i="20"/>
  <c r="E15" i="20" s="1"/>
  <c r="AJ15" i="20"/>
  <c r="AF15" i="20"/>
  <c r="AD15" i="20"/>
  <c r="AL15" i="20" s="1"/>
  <c r="AP15" i="20" s="1"/>
  <c r="AC15" i="20"/>
  <c r="D15" i="20"/>
  <c r="AR13" i="20"/>
  <c r="AO13" i="20"/>
  <c r="AN13" i="20"/>
  <c r="AC96" i="19"/>
  <c r="AL66" i="19"/>
  <c r="AJ17" i="19"/>
  <c r="AF17" i="19"/>
  <c r="AN17" i="19" s="1"/>
  <c r="D17" i="19"/>
  <c r="AJ16" i="19"/>
  <c r="AF16" i="19"/>
  <c r="AN16" i="19" s="1"/>
  <c r="D16" i="19"/>
  <c r="AJ15" i="19"/>
  <c r="AF15" i="19"/>
  <c r="AN15" i="19" s="1"/>
  <c r="AC15" i="19"/>
  <c r="D15" i="19"/>
  <c r="AO13" i="19"/>
  <c r="AN13" i="19"/>
  <c r="AR13" i="19" s="1"/>
  <c r="AC96" i="18"/>
  <c r="AL66" i="18"/>
  <c r="AN17" i="18"/>
  <c r="F17" i="18" s="1"/>
  <c r="AL17" i="18"/>
  <c r="AP17" i="18" s="1"/>
  <c r="AJ17" i="18"/>
  <c r="AF17" i="18"/>
  <c r="AD17" i="18"/>
  <c r="E17" i="18"/>
  <c r="D17" i="18"/>
  <c r="AJ16" i="18"/>
  <c r="AF16" i="18"/>
  <c r="AN16" i="18" s="1"/>
  <c r="AN15" i="18"/>
  <c r="E15" i="18" s="1"/>
  <c r="AL15" i="18"/>
  <c r="AP15" i="18" s="1"/>
  <c r="AJ15" i="18"/>
  <c r="AF15" i="18"/>
  <c r="AD15" i="18"/>
  <c r="AC15" i="18"/>
  <c r="F15" i="18"/>
  <c r="AO15" i="18" s="1"/>
  <c r="D15" i="18"/>
  <c r="AR13" i="18"/>
  <c r="AO13" i="18"/>
  <c r="AN13" i="18"/>
  <c r="AC96" i="17"/>
  <c r="AL66" i="17"/>
  <c r="AJ17" i="17"/>
  <c r="AF17" i="17"/>
  <c r="AN17" i="17" s="1"/>
  <c r="D17" i="17"/>
  <c r="AJ16" i="17"/>
  <c r="AF16" i="17"/>
  <c r="AN16" i="17" s="1"/>
  <c r="D16" i="17"/>
  <c r="AN15" i="17"/>
  <c r="E15" i="17" s="1"/>
  <c r="AL15" i="17"/>
  <c r="AP15" i="17" s="1"/>
  <c r="AJ15" i="17"/>
  <c r="AF15" i="17"/>
  <c r="AD15" i="17"/>
  <c r="AC15" i="17"/>
  <c r="F15" i="17"/>
  <c r="AO15" i="17" s="1"/>
  <c r="D15" i="17"/>
  <c r="AR13" i="17"/>
  <c r="AO13" i="17"/>
  <c r="AN13" i="17"/>
  <c r="AC96" i="16"/>
  <c r="AL66" i="16"/>
  <c r="AJ17" i="16"/>
  <c r="AF17" i="16"/>
  <c r="AN17" i="16" s="1"/>
  <c r="D17" i="16"/>
  <c r="AJ16" i="16"/>
  <c r="AF16" i="16"/>
  <c r="AN16" i="16" s="1"/>
  <c r="D16" i="16"/>
  <c r="AJ15" i="16"/>
  <c r="AF15" i="16"/>
  <c r="AN15" i="16" s="1"/>
  <c r="AC15" i="16"/>
  <c r="D15" i="16"/>
  <c r="AO13" i="16"/>
  <c r="AN13" i="16"/>
  <c r="AR13" i="16" s="1"/>
  <c r="AC96" i="15"/>
  <c r="AL66" i="15"/>
  <c r="AN17" i="15"/>
  <c r="F17" i="15" s="1"/>
  <c r="AJ17" i="15"/>
  <c r="D17" i="15" s="1"/>
  <c r="AF17" i="15"/>
  <c r="AD17" i="15"/>
  <c r="AL17" i="15" s="1"/>
  <c r="AP17" i="15" s="1"/>
  <c r="E17" i="15"/>
  <c r="AN16" i="15"/>
  <c r="AQ16" i="15" s="1"/>
  <c r="AJ16" i="15"/>
  <c r="AF16" i="15"/>
  <c r="AD16" i="15"/>
  <c r="AL16" i="15" s="1"/>
  <c r="AP16" i="15" s="1"/>
  <c r="E16" i="15"/>
  <c r="AN15" i="15"/>
  <c r="E15" i="15" s="1"/>
  <c r="AJ15" i="15"/>
  <c r="D15" i="15" s="1"/>
  <c r="AF15" i="15"/>
  <c r="AD15" i="15"/>
  <c r="AL15" i="15" s="1"/>
  <c r="AP15" i="15" s="1"/>
  <c r="AC15" i="15"/>
  <c r="AR13" i="15"/>
  <c r="AO13" i="15"/>
  <c r="AN13" i="15"/>
  <c r="AC96" i="14"/>
  <c r="AL66" i="14"/>
  <c r="AJ17" i="14"/>
  <c r="AF17" i="14"/>
  <c r="AN17" i="14" s="1"/>
  <c r="D17" i="14"/>
  <c r="AJ16" i="14"/>
  <c r="AF16" i="14"/>
  <c r="AN16" i="14" s="1"/>
  <c r="D16" i="14"/>
  <c r="AJ15" i="14"/>
  <c r="AF15" i="14"/>
  <c r="AN15" i="14" s="1"/>
  <c r="AC15" i="14"/>
  <c r="D15" i="14"/>
  <c r="AO13" i="14"/>
  <c r="AN13" i="14"/>
  <c r="AR13" i="14" s="1"/>
  <c r="AC96" i="13"/>
  <c r="AL66" i="13"/>
  <c r="AN17" i="13"/>
  <c r="F17" i="13" s="1"/>
  <c r="AL17" i="13"/>
  <c r="AP17" i="13" s="1"/>
  <c r="AJ17" i="13"/>
  <c r="AF17" i="13"/>
  <c r="AD17" i="13"/>
  <c r="E17" i="13"/>
  <c r="D17" i="13"/>
  <c r="AJ16" i="13"/>
  <c r="AF16" i="13"/>
  <c r="AN16" i="13" s="1"/>
  <c r="AQ15" i="13"/>
  <c r="AN15" i="13"/>
  <c r="E15" i="13" s="1"/>
  <c r="AL15" i="13"/>
  <c r="AP15" i="13" s="1"/>
  <c r="AJ15" i="13"/>
  <c r="AF15" i="13"/>
  <c r="AD15" i="13"/>
  <c r="AC15" i="13"/>
  <c r="F15" i="13"/>
  <c r="G15" i="13" s="1"/>
  <c r="D15" i="13"/>
  <c r="AR13" i="13"/>
  <c r="AO13" i="13"/>
  <c r="AN13" i="13"/>
  <c r="AC96" i="12"/>
  <c r="AL66" i="12"/>
  <c r="AN17" i="12"/>
  <c r="F17" i="12" s="1"/>
  <c r="AJ17" i="12"/>
  <c r="AF17" i="12"/>
  <c r="AD17" i="12"/>
  <c r="AL17" i="12" s="1"/>
  <c r="AP17" i="12" s="1"/>
  <c r="E17" i="12"/>
  <c r="D17" i="12"/>
  <c r="AJ16" i="12"/>
  <c r="AF16" i="12"/>
  <c r="AN16" i="12" s="1"/>
  <c r="AN15" i="12"/>
  <c r="E15" i="12" s="1"/>
  <c r="AJ15" i="12"/>
  <c r="AF15" i="12"/>
  <c r="AD15" i="12"/>
  <c r="AL15" i="12" s="1"/>
  <c r="AP15" i="12" s="1"/>
  <c r="AC15" i="12"/>
  <c r="D15" i="12"/>
  <c r="AR13" i="12"/>
  <c r="AO13" i="12"/>
  <c r="AN13" i="12"/>
  <c r="AC96" i="11"/>
  <c r="AL66" i="11"/>
  <c r="AJ17" i="11"/>
  <c r="AF17" i="11"/>
  <c r="AN17" i="11" s="1"/>
  <c r="AN16" i="11"/>
  <c r="AR16" i="11" s="1"/>
  <c r="H16" i="11" s="1"/>
  <c r="AJ16" i="11"/>
  <c r="AF16" i="11"/>
  <c r="AD16" i="11"/>
  <c r="AL16" i="11" s="1"/>
  <c r="AP16" i="11" s="1"/>
  <c r="E16" i="11"/>
  <c r="D16" i="11"/>
  <c r="AJ15" i="11"/>
  <c r="D15" i="11" s="1"/>
  <c r="AF15" i="11"/>
  <c r="AN15" i="11" s="1"/>
  <c r="AC15" i="11"/>
  <c r="AO13" i="11"/>
  <c r="AN13" i="11"/>
  <c r="AR13" i="11" s="1"/>
  <c r="E17" i="43" l="1"/>
  <c r="AQ17" i="43"/>
  <c r="E16" i="43"/>
  <c r="AR17" i="43"/>
  <c r="H17" i="43" s="1"/>
  <c r="E15" i="43"/>
  <c r="AR15" i="43"/>
  <c r="H15" i="43" s="1"/>
  <c r="AD15" i="43"/>
  <c r="AL15" i="43" s="1"/>
  <c r="AP15" i="43" s="1"/>
  <c r="AD17" i="43"/>
  <c r="AL17" i="43" s="1"/>
  <c r="AP17" i="43" s="1"/>
  <c r="AD16" i="43"/>
  <c r="AL16" i="43" s="1"/>
  <c r="AP16" i="43" s="1"/>
  <c r="AP17" i="42"/>
  <c r="AR17" i="42"/>
  <c r="H17" i="42" s="1"/>
  <c r="G17" i="42"/>
  <c r="AO17" i="42"/>
  <c r="E16" i="42"/>
  <c r="F16" i="42"/>
  <c r="AR15" i="42"/>
  <c r="H15" i="42" s="1"/>
  <c r="D16" i="42"/>
  <c r="F15" i="42"/>
  <c r="AQ15" i="42"/>
  <c r="AQ17" i="42"/>
  <c r="AD16" i="42"/>
  <c r="AL16" i="42" s="1"/>
  <c r="AP16" i="42" s="1"/>
  <c r="E16" i="41"/>
  <c r="AR17" i="41"/>
  <c r="H17" i="41" s="1"/>
  <c r="D16" i="41"/>
  <c r="F17" i="41"/>
  <c r="F15" i="41"/>
  <c r="AQ15" i="41"/>
  <c r="AR15" i="41"/>
  <c r="H15" i="41" s="1"/>
  <c r="AD16" i="41"/>
  <c r="AL16" i="41" s="1"/>
  <c r="AP16" i="41" s="1"/>
  <c r="E16" i="40"/>
  <c r="G17" i="40"/>
  <c r="AO17" i="40"/>
  <c r="AQ17" i="40"/>
  <c r="G15" i="40"/>
  <c r="AR17" i="40"/>
  <c r="H17" i="40" s="1"/>
  <c r="D16" i="40"/>
  <c r="AR15" i="40"/>
  <c r="H15" i="40" s="1"/>
  <c r="AD16" i="40"/>
  <c r="AL16" i="40" s="1"/>
  <c r="AP16" i="40" s="1"/>
  <c r="E16" i="39"/>
  <c r="G17" i="39"/>
  <c r="AO17" i="39"/>
  <c r="G15" i="39"/>
  <c r="AR17" i="39"/>
  <c r="H17" i="39" s="1"/>
  <c r="D16" i="39"/>
  <c r="AQ15" i="39"/>
  <c r="AR15" i="39"/>
  <c r="H15" i="39" s="1"/>
  <c r="AD16" i="39"/>
  <c r="AL16" i="39" s="1"/>
  <c r="AP16" i="39" s="1"/>
  <c r="E17" i="38"/>
  <c r="E15" i="38"/>
  <c r="F15" i="38"/>
  <c r="AQ15" i="38"/>
  <c r="E16" i="38"/>
  <c r="AQ16" i="38"/>
  <c r="AR15" i="38"/>
  <c r="H15" i="38" s="1"/>
  <c r="AR16" i="38"/>
  <c r="H16" i="38" s="1"/>
  <c r="AP15" i="38"/>
  <c r="AD17" i="38"/>
  <c r="AL17" i="38" s="1"/>
  <c r="AP17" i="38" s="1"/>
  <c r="AD16" i="38"/>
  <c r="AL16" i="38" s="1"/>
  <c r="AP16" i="38" s="1"/>
  <c r="E16" i="37"/>
  <c r="F16" i="37"/>
  <c r="G17" i="37"/>
  <c r="AO17" i="37"/>
  <c r="AQ15" i="37"/>
  <c r="AR17" i="37"/>
  <c r="H17" i="37" s="1"/>
  <c r="AO15" i="37"/>
  <c r="D16" i="37"/>
  <c r="AR15" i="37"/>
  <c r="H15" i="37" s="1"/>
  <c r="AD16" i="37"/>
  <c r="AL16" i="37" s="1"/>
  <c r="AP16" i="37" s="1"/>
  <c r="E17" i="36"/>
  <c r="AQ17" i="36"/>
  <c r="E16" i="36"/>
  <c r="AR17" i="36"/>
  <c r="H17" i="36" s="1"/>
  <c r="E15" i="36"/>
  <c r="AR15" i="36"/>
  <c r="H15" i="36" s="1"/>
  <c r="AD15" i="36"/>
  <c r="AL15" i="36" s="1"/>
  <c r="AP15" i="36" s="1"/>
  <c r="AD17" i="36"/>
  <c r="AL17" i="36" s="1"/>
  <c r="AP17" i="36" s="1"/>
  <c r="AD16" i="36"/>
  <c r="AL16" i="36" s="1"/>
  <c r="AP16" i="36" s="1"/>
  <c r="E17" i="35"/>
  <c r="AQ17" i="35"/>
  <c r="AR16" i="35"/>
  <c r="H16" i="35" s="1"/>
  <c r="E16" i="35"/>
  <c r="AR17" i="35"/>
  <c r="H17" i="35" s="1"/>
  <c r="E15" i="35"/>
  <c r="AQ15" i="35"/>
  <c r="AR15" i="35"/>
  <c r="H15" i="35" s="1"/>
  <c r="AD15" i="35"/>
  <c r="AL15" i="35" s="1"/>
  <c r="AP15" i="35" s="1"/>
  <c r="AD17" i="35"/>
  <c r="AL17" i="35" s="1"/>
  <c r="AP17" i="35" s="1"/>
  <c r="AD16" i="35"/>
  <c r="AL16" i="35" s="1"/>
  <c r="AP16" i="35" s="1"/>
  <c r="AQ15" i="34"/>
  <c r="F16" i="34"/>
  <c r="AQ16" i="34"/>
  <c r="F17" i="34"/>
  <c r="AQ17" i="34"/>
  <c r="F15" i="34"/>
  <c r="AR16" i="34"/>
  <c r="H16" i="34" s="1"/>
  <c r="G15" i="33"/>
  <c r="AO15" i="33"/>
  <c r="AQ16" i="33"/>
  <c r="AR15" i="33"/>
  <c r="H15" i="33" s="1"/>
  <c r="G17" i="33"/>
  <c r="AR17" i="33"/>
  <c r="H17" i="33" s="1"/>
  <c r="AO16" i="33"/>
  <c r="AQ15" i="33"/>
  <c r="AQ17" i="33"/>
  <c r="AR16" i="33"/>
  <c r="H16" i="33" s="1"/>
  <c r="G15" i="32"/>
  <c r="AO15" i="32"/>
  <c r="AQ15" i="32"/>
  <c r="F16" i="32"/>
  <c r="AQ16" i="32"/>
  <c r="F17" i="32"/>
  <c r="AQ17" i="32"/>
  <c r="AR15" i="32"/>
  <c r="H15" i="32" s="1"/>
  <c r="AR16" i="32"/>
  <c r="H16" i="32" s="1"/>
  <c r="AR17" i="32"/>
  <c r="H17" i="32" s="1"/>
  <c r="E16" i="31"/>
  <c r="AR17" i="31"/>
  <c r="H17" i="31" s="1"/>
  <c r="E17" i="31"/>
  <c r="AQ17" i="31"/>
  <c r="E15" i="31"/>
  <c r="AR15" i="31"/>
  <c r="H15" i="31" s="1"/>
  <c r="AD15" i="31"/>
  <c r="AL15" i="31" s="1"/>
  <c r="AP15" i="31" s="1"/>
  <c r="AD17" i="31"/>
  <c r="AL17" i="31" s="1"/>
  <c r="AP17" i="31" s="1"/>
  <c r="AD16" i="31"/>
  <c r="AL16" i="31" s="1"/>
  <c r="AP16" i="31" s="1"/>
  <c r="AP15" i="30"/>
  <c r="AR15" i="30"/>
  <c r="H15" i="30" s="1"/>
  <c r="E16" i="30"/>
  <c r="AQ16" i="30"/>
  <c r="AR16" i="30"/>
  <c r="H16" i="30" s="1"/>
  <c r="F17" i="30"/>
  <c r="F15" i="30"/>
  <c r="AQ15" i="30"/>
  <c r="AQ17" i="30"/>
  <c r="AR17" i="30"/>
  <c r="H17" i="30" s="1"/>
  <c r="D16" i="30"/>
  <c r="AD16" i="30"/>
  <c r="AL16" i="30" s="1"/>
  <c r="AP16" i="30" s="1"/>
  <c r="AP17" i="29"/>
  <c r="AR17" i="29"/>
  <c r="H17" i="29" s="1"/>
  <c r="E16" i="29"/>
  <c r="AR16" i="29"/>
  <c r="H16" i="29" s="1"/>
  <c r="AR15" i="29"/>
  <c r="H15" i="29" s="1"/>
  <c r="F17" i="29"/>
  <c r="F15" i="29"/>
  <c r="AQ15" i="29"/>
  <c r="D16" i="29"/>
  <c r="AD16" i="29"/>
  <c r="AL16" i="29" s="1"/>
  <c r="AP16" i="29" s="1"/>
  <c r="E17" i="28"/>
  <c r="AQ17" i="28"/>
  <c r="E16" i="28"/>
  <c r="AR17" i="28"/>
  <c r="H17" i="28" s="1"/>
  <c r="E15" i="28"/>
  <c r="AR15" i="28"/>
  <c r="H15" i="28" s="1"/>
  <c r="AD15" i="28"/>
  <c r="AL15" i="28" s="1"/>
  <c r="AP15" i="28" s="1"/>
  <c r="AD17" i="28"/>
  <c r="AL17" i="28" s="1"/>
  <c r="AP17" i="28" s="1"/>
  <c r="AD16" i="28"/>
  <c r="AL16" i="28" s="1"/>
  <c r="AP16" i="28" s="1"/>
  <c r="G17" i="27"/>
  <c r="AO17" i="27"/>
  <c r="E16" i="27"/>
  <c r="AR16" i="27"/>
  <c r="H16" i="27" s="1"/>
  <c r="AR17" i="27"/>
  <c r="H17" i="27" s="1"/>
  <c r="F15" i="27"/>
  <c r="AQ15" i="27"/>
  <c r="AQ17" i="27"/>
  <c r="AR15" i="27"/>
  <c r="H15" i="27" s="1"/>
  <c r="D16" i="27"/>
  <c r="AD16" i="27"/>
  <c r="AL16" i="27" s="1"/>
  <c r="AP16" i="27" s="1"/>
  <c r="E16" i="26"/>
  <c r="F16" i="26"/>
  <c r="AQ16" i="26"/>
  <c r="G17" i="26"/>
  <c r="AO17" i="26"/>
  <c r="AR17" i="26"/>
  <c r="H17" i="26" s="1"/>
  <c r="AO15" i="26"/>
  <c r="D16" i="26"/>
  <c r="AQ17" i="26"/>
  <c r="AR15" i="26"/>
  <c r="H15" i="26" s="1"/>
  <c r="AD16" i="26"/>
  <c r="AL16" i="26" s="1"/>
  <c r="AP16" i="26" s="1"/>
  <c r="E17" i="25"/>
  <c r="AQ17" i="25"/>
  <c r="E16" i="25"/>
  <c r="AR17" i="25"/>
  <c r="H17" i="25" s="1"/>
  <c r="E15" i="25"/>
  <c r="AR15" i="25"/>
  <c r="H15" i="25" s="1"/>
  <c r="AD15" i="25"/>
  <c r="AL15" i="25" s="1"/>
  <c r="AP15" i="25" s="1"/>
  <c r="AD17" i="25"/>
  <c r="AL17" i="25" s="1"/>
  <c r="AP17" i="25" s="1"/>
  <c r="AD16" i="25"/>
  <c r="AL16" i="25" s="1"/>
  <c r="AP16" i="25" s="1"/>
  <c r="E17" i="24"/>
  <c r="E16" i="24"/>
  <c r="AQ16" i="24"/>
  <c r="F16" i="24"/>
  <c r="E15" i="24"/>
  <c r="F15" i="24"/>
  <c r="AD15" i="24"/>
  <c r="AL15" i="24" s="1"/>
  <c r="AP15" i="24" s="1"/>
  <c r="AD17" i="24"/>
  <c r="AL17" i="24" s="1"/>
  <c r="AP17" i="24" s="1"/>
  <c r="AD16" i="24"/>
  <c r="AL16" i="24" s="1"/>
  <c r="AP16" i="24" s="1"/>
  <c r="E17" i="23"/>
  <c r="E16" i="23"/>
  <c r="E15" i="23"/>
  <c r="AR15" i="23"/>
  <c r="H15" i="23" s="1"/>
  <c r="AD15" i="23"/>
  <c r="AL15" i="23" s="1"/>
  <c r="AP15" i="23" s="1"/>
  <c r="AD17" i="23"/>
  <c r="AL17" i="23" s="1"/>
  <c r="AP17" i="23" s="1"/>
  <c r="AD16" i="23"/>
  <c r="AL16" i="23" s="1"/>
  <c r="AP16" i="23" s="1"/>
  <c r="E16" i="22"/>
  <c r="AQ16" i="22"/>
  <c r="F17" i="22"/>
  <c r="E17" i="22"/>
  <c r="AQ17" i="22"/>
  <c r="G15" i="22"/>
  <c r="AR15" i="22"/>
  <c r="H15" i="22" s="1"/>
  <c r="D16" i="22"/>
  <c r="AD16" i="22"/>
  <c r="AL16" i="22" s="1"/>
  <c r="AP16" i="22" s="1"/>
  <c r="E15" i="21"/>
  <c r="F15" i="21"/>
  <c r="AR15" i="21"/>
  <c r="H15" i="21" s="1"/>
  <c r="AQ15" i="21"/>
  <c r="E16" i="21"/>
  <c r="AR17" i="21"/>
  <c r="H17" i="21" s="1"/>
  <c r="E17" i="21"/>
  <c r="AQ17" i="21"/>
  <c r="AR16" i="21"/>
  <c r="H16" i="21" s="1"/>
  <c r="AP15" i="21"/>
  <c r="AD17" i="21"/>
  <c r="AL17" i="21" s="1"/>
  <c r="AP17" i="21" s="1"/>
  <c r="AD16" i="21"/>
  <c r="AL16" i="21" s="1"/>
  <c r="AP16" i="21" s="1"/>
  <c r="E16" i="20"/>
  <c r="AR16" i="20"/>
  <c r="H16" i="20" s="1"/>
  <c r="AR15" i="20"/>
  <c r="H15" i="20" s="1"/>
  <c r="AR17" i="20"/>
  <c r="H17" i="20" s="1"/>
  <c r="D16" i="20"/>
  <c r="F17" i="20"/>
  <c r="F15" i="20"/>
  <c r="AQ15" i="20"/>
  <c r="AD16" i="20"/>
  <c r="AL16" i="20" s="1"/>
  <c r="AP16" i="20" s="1"/>
  <c r="AR16" i="19"/>
  <c r="H16" i="19" s="1"/>
  <c r="E17" i="19"/>
  <c r="E15" i="19"/>
  <c r="AQ15" i="19"/>
  <c r="E16" i="19"/>
  <c r="AQ16" i="19"/>
  <c r="AD15" i="19"/>
  <c r="AL15" i="19" s="1"/>
  <c r="AP15" i="19" s="1"/>
  <c r="AD17" i="19"/>
  <c r="AL17" i="19" s="1"/>
  <c r="AP17" i="19" s="1"/>
  <c r="AD16" i="19"/>
  <c r="AL16" i="19" s="1"/>
  <c r="AP16" i="19" s="1"/>
  <c r="E16" i="18"/>
  <c r="AQ16" i="18"/>
  <c r="F16" i="18"/>
  <c r="G17" i="18"/>
  <c r="AO17" i="18"/>
  <c r="AR16" i="18"/>
  <c r="H16" i="18" s="1"/>
  <c r="AQ15" i="18"/>
  <c r="AQ17" i="18"/>
  <c r="G15" i="18"/>
  <c r="AR15" i="18"/>
  <c r="H15" i="18" s="1"/>
  <c r="AR17" i="18"/>
  <c r="H17" i="18" s="1"/>
  <c r="D16" i="18"/>
  <c r="AD16" i="18"/>
  <c r="AL16" i="18" s="1"/>
  <c r="AP16" i="18" s="1"/>
  <c r="F17" i="17"/>
  <c r="E17" i="17"/>
  <c r="AQ17" i="17"/>
  <c r="E16" i="17"/>
  <c r="F16" i="17"/>
  <c r="AR17" i="17"/>
  <c r="H17" i="17" s="1"/>
  <c r="G15" i="17"/>
  <c r="AR15" i="17"/>
  <c r="H15" i="17" s="1"/>
  <c r="AD17" i="17"/>
  <c r="AL17" i="17" s="1"/>
  <c r="AP17" i="17" s="1"/>
  <c r="AQ15" i="17"/>
  <c r="AD16" i="17"/>
  <c r="AL16" i="17" s="1"/>
  <c r="AP16" i="17" s="1"/>
  <c r="E16" i="16"/>
  <c r="AR17" i="16"/>
  <c r="H17" i="16" s="1"/>
  <c r="E15" i="16"/>
  <c r="AQ15" i="16"/>
  <c r="AR16" i="16"/>
  <c r="H16" i="16" s="1"/>
  <c r="E17" i="16"/>
  <c r="AQ17" i="16"/>
  <c r="AR15" i="16"/>
  <c r="H15" i="16" s="1"/>
  <c r="AD15" i="16"/>
  <c r="AL15" i="16" s="1"/>
  <c r="AP15" i="16" s="1"/>
  <c r="AD17" i="16"/>
  <c r="AL17" i="16" s="1"/>
  <c r="AP17" i="16" s="1"/>
  <c r="AD16" i="16"/>
  <c r="AL16" i="16" s="1"/>
  <c r="AP16" i="16" s="1"/>
  <c r="G17" i="15"/>
  <c r="AO17" i="15"/>
  <c r="AR16" i="15"/>
  <c r="H16" i="15" s="1"/>
  <c r="F15" i="15"/>
  <c r="AQ15" i="15"/>
  <c r="F16" i="15"/>
  <c r="AQ17" i="15"/>
  <c r="AR17" i="15"/>
  <c r="H17" i="15" s="1"/>
  <c r="D16" i="15"/>
  <c r="AR15" i="15"/>
  <c r="H15" i="15" s="1"/>
  <c r="E15" i="14"/>
  <c r="AQ15" i="14"/>
  <c r="E17" i="14"/>
  <c r="AR16" i="14"/>
  <c r="H16" i="14" s="1"/>
  <c r="E16" i="14"/>
  <c r="AQ16" i="14"/>
  <c r="AD15" i="14"/>
  <c r="AL15" i="14" s="1"/>
  <c r="AP15" i="14" s="1"/>
  <c r="AD17" i="14"/>
  <c r="AL17" i="14" s="1"/>
  <c r="AP17" i="14" s="1"/>
  <c r="AD16" i="14"/>
  <c r="AL16" i="14" s="1"/>
  <c r="AP16" i="14" s="1"/>
  <c r="E16" i="13"/>
  <c r="G17" i="13"/>
  <c r="AO17" i="13"/>
  <c r="AR15" i="13"/>
  <c r="H15" i="13" s="1"/>
  <c r="AR17" i="13"/>
  <c r="H17" i="13" s="1"/>
  <c r="AO15" i="13"/>
  <c r="D16" i="13"/>
  <c r="AQ17" i="13"/>
  <c r="AD16" i="13"/>
  <c r="AL16" i="13" s="1"/>
  <c r="AP16" i="13" s="1"/>
  <c r="G17" i="12"/>
  <c r="AO17" i="12"/>
  <c r="E16" i="12"/>
  <c r="F15" i="12"/>
  <c r="AQ15" i="12"/>
  <c r="AQ17" i="12"/>
  <c r="AR17" i="12"/>
  <c r="H17" i="12" s="1"/>
  <c r="D16" i="12"/>
  <c r="AR15" i="12"/>
  <c r="H15" i="12" s="1"/>
  <c r="AD16" i="12"/>
  <c r="AL16" i="12" s="1"/>
  <c r="AP16" i="12" s="1"/>
  <c r="E15" i="11"/>
  <c r="E17" i="11"/>
  <c r="F16" i="11"/>
  <c r="D17" i="11"/>
  <c r="AD15" i="11"/>
  <c r="AL15" i="11" s="1"/>
  <c r="AP15" i="11" s="1"/>
  <c r="AD17" i="11"/>
  <c r="AL17" i="11" s="1"/>
  <c r="AP17" i="11" s="1"/>
  <c r="AQ16" i="11"/>
  <c r="D55" i="2"/>
  <c r="E55" i="2"/>
  <c r="F55" i="2"/>
  <c r="G55" i="2"/>
  <c r="H55" i="2"/>
  <c r="C55" i="2"/>
  <c r="AR16" i="43" l="1"/>
  <c r="H16" i="43" s="1"/>
  <c r="F15" i="43"/>
  <c r="AQ16" i="43"/>
  <c r="AQ15" i="43"/>
  <c r="F16" i="43"/>
  <c r="F17" i="43"/>
  <c r="G15" i="42"/>
  <c r="AO15" i="42"/>
  <c r="AR16" i="42"/>
  <c r="H16" i="42" s="1"/>
  <c r="AO16" i="42"/>
  <c r="G16" i="42"/>
  <c r="AQ16" i="42"/>
  <c r="F16" i="41"/>
  <c r="AQ16" i="41"/>
  <c r="G15" i="41"/>
  <c r="AO15" i="41"/>
  <c r="AR16" i="41"/>
  <c r="H16" i="41" s="1"/>
  <c r="G17" i="41"/>
  <c r="AO17" i="41"/>
  <c r="AR16" i="40"/>
  <c r="H16" i="40" s="1"/>
  <c r="AQ16" i="40"/>
  <c r="F16" i="40"/>
  <c r="AR16" i="39"/>
  <c r="H16" i="39" s="1"/>
  <c r="F16" i="39"/>
  <c r="AQ16" i="39"/>
  <c r="AR17" i="38"/>
  <c r="H17" i="38" s="1"/>
  <c r="AQ17" i="38"/>
  <c r="F16" i="38"/>
  <c r="AO15" i="38"/>
  <c r="G15" i="38"/>
  <c r="F17" i="38"/>
  <c r="G16" i="37"/>
  <c r="AO16" i="37"/>
  <c r="AR16" i="37"/>
  <c r="H16" i="37" s="1"/>
  <c r="AQ16" i="37"/>
  <c r="AR16" i="36"/>
  <c r="H16" i="36" s="1"/>
  <c r="AQ15" i="36"/>
  <c r="AQ16" i="36"/>
  <c r="F15" i="36"/>
  <c r="F16" i="36"/>
  <c r="F17" i="36"/>
  <c r="F16" i="35"/>
  <c r="F15" i="35"/>
  <c r="AQ16" i="35"/>
  <c r="F17" i="35"/>
  <c r="G15" i="34"/>
  <c r="AO15" i="34"/>
  <c r="AO16" i="34"/>
  <c r="G16" i="34"/>
  <c r="G17" i="34"/>
  <c r="AO17" i="34"/>
  <c r="AL8" i="33" a="1"/>
  <c r="AO17" i="32"/>
  <c r="G17" i="32"/>
  <c r="AL8" i="32" s="1" a="1"/>
  <c r="AO16" i="32"/>
  <c r="G16" i="32"/>
  <c r="AR16" i="31"/>
  <c r="H16" i="31" s="1"/>
  <c r="AQ16" i="31"/>
  <c r="AQ15" i="31"/>
  <c r="F16" i="31"/>
  <c r="F15" i="31"/>
  <c r="F17" i="31"/>
  <c r="G17" i="30"/>
  <c r="AO17" i="30"/>
  <c r="AO15" i="30"/>
  <c r="G15" i="30"/>
  <c r="F16" i="30"/>
  <c r="G17" i="29"/>
  <c r="AO17" i="29"/>
  <c r="AQ16" i="29"/>
  <c r="AO15" i="29"/>
  <c r="G15" i="29"/>
  <c r="F16" i="29"/>
  <c r="AR16" i="28"/>
  <c r="H16" i="28" s="1"/>
  <c r="AQ15" i="28"/>
  <c r="F16" i="28"/>
  <c r="F15" i="28"/>
  <c r="AQ16" i="28"/>
  <c r="F17" i="28"/>
  <c r="AO15" i="27"/>
  <c r="G15" i="27"/>
  <c r="AQ16" i="27"/>
  <c r="F16" i="27"/>
  <c r="G16" i="26"/>
  <c r="AO16" i="26"/>
  <c r="AR16" i="26"/>
  <c r="H16" i="26" s="1"/>
  <c r="AR16" i="25"/>
  <c r="H16" i="25" s="1"/>
  <c r="AQ15" i="25"/>
  <c r="AQ16" i="25"/>
  <c r="F15" i="25"/>
  <c r="F16" i="25"/>
  <c r="F17" i="25"/>
  <c r="AQ15" i="24"/>
  <c r="AR15" i="24"/>
  <c r="H15" i="24" s="1"/>
  <c r="AR16" i="24"/>
  <c r="H16" i="24" s="1"/>
  <c r="AR17" i="24"/>
  <c r="H17" i="24" s="1"/>
  <c r="AQ17" i="24"/>
  <c r="AO15" i="24"/>
  <c r="G15" i="24"/>
  <c r="G16" i="24"/>
  <c r="AO16" i="24"/>
  <c r="F17" i="24"/>
  <c r="AR16" i="23"/>
  <c r="H16" i="23" s="1"/>
  <c r="AR17" i="23"/>
  <c r="H17" i="23" s="1"/>
  <c r="AQ17" i="23"/>
  <c r="AQ15" i="23"/>
  <c r="AQ16" i="23"/>
  <c r="F15" i="23"/>
  <c r="F16" i="23"/>
  <c r="F17" i="23"/>
  <c r="F16" i="22"/>
  <c r="G17" i="22"/>
  <c r="AO17" i="22"/>
  <c r="AR16" i="22"/>
  <c r="H16" i="22" s="1"/>
  <c r="AQ16" i="21"/>
  <c r="F16" i="21"/>
  <c r="AO15" i="21"/>
  <c r="G15" i="21"/>
  <c r="F17" i="21"/>
  <c r="G17" i="20"/>
  <c r="AO17" i="20"/>
  <c r="F16" i="20"/>
  <c r="AQ16" i="20"/>
  <c r="AO15" i="20"/>
  <c r="G15" i="20"/>
  <c r="AR17" i="19"/>
  <c r="H17" i="19" s="1"/>
  <c r="AR15" i="19"/>
  <c r="H15" i="19" s="1"/>
  <c r="AQ17" i="19"/>
  <c r="F17" i="19"/>
  <c r="F16" i="19"/>
  <c r="F15" i="19"/>
  <c r="G16" i="18"/>
  <c r="AO16" i="18"/>
  <c r="AL8" i="18" a="1"/>
  <c r="AR16" i="17"/>
  <c r="H16" i="17" s="1"/>
  <c r="AQ16" i="17"/>
  <c r="AO16" i="17"/>
  <c r="G16" i="17"/>
  <c r="AL8" i="17" s="1" a="1"/>
  <c r="G17" i="17"/>
  <c r="AO17" i="17"/>
  <c r="AQ16" i="16"/>
  <c r="F15" i="16"/>
  <c r="F16" i="16"/>
  <c r="F17" i="16"/>
  <c r="G15" i="15"/>
  <c r="AL8" i="15" s="1" a="1"/>
  <c r="AO15" i="15"/>
  <c r="G16" i="15"/>
  <c r="AO16" i="15"/>
  <c r="F17" i="14"/>
  <c r="AR17" i="14"/>
  <c r="H17" i="14" s="1"/>
  <c r="AR15" i="14"/>
  <c r="H15" i="14" s="1"/>
  <c r="F16" i="14"/>
  <c r="AQ17" i="14"/>
  <c r="F15" i="14"/>
  <c r="F16" i="13"/>
  <c r="AR16" i="13"/>
  <c r="H16" i="13" s="1"/>
  <c r="AQ16" i="13"/>
  <c r="AQ16" i="12"/>
  <c r="G15" i="12"/>
  <c r="AO15" i="12"/>
  <c r="AR16" i="12"/>
  <c r="H16" i="12" s="1"/>
  <c r="F16" i="12"/>
  <c r="F17" i="11"/>
  <c r="AR15" i="11"/>
  <c r="H15" i="11" s="1"/>
  <c r="AR17" i="11"/>
  <c r="H17" i="11" s="1"/>
  <c r="F15" i="11"/>
  <c r="G16" i="11"/>
  <c r="AO16" i="11"/>
  <c r="AQ17" i="11"/>
  <c r="AQ15" i="11"/>
  <c r="V18" i="10"/>
  <c r="V19" i="10"/>
  <c r="V20" i="10"/>
  <c r="V22" i="10"/>
  <c r="V23" i="10"/>
  <c r="V30" i="10"/>
  <c r="V31" i="10"/>
  <c r="V34" i="10"/>
  <c r="V35" i="10"/>
  <c r="V17" i="10"/>
  <c r="G17" i="43" l="1"/>
  <c r="AO17" i="43"/>
  <c r="AO15" i="43"/>
  <c r="G15" i="43"/>
  <c r="AL8" i="43" s="1" a="1"/>
  <c r="AO16" i="43"/>
  <c r="G16" i="43"/>
  <c r="AL8" i="42" a="1"/>
  <c r="AL8" i="41" a="1"/>
  <c r="G16" i="41"/>
  <c r="AO16" i="41"/>
  <c r="AO16" i="40"/>
  <c r="G16" i="40"/>
  <c r="AL8" i="40" s="1" a="1"/>
  <c r="G16" i="39"/>
  <c r="AL8" i="39" s="1" a="1"/>
  <c r="AO16" i="39"/>
  <c r="AO16" i="38"/>
  <c r="G16" i="38"/>
  <c r="G17" i="38"/>
  <c r="AO17" i="38"/>
  <c r="AL8" i="38" a="1"/>
  <c r="AL8" i="37" a="1"/>
  <c r="AO15" i="36"/>
  <c r="G15" i="36"/>
  <c r="AL8" i="36" s="1" a="1"/>
  <c r="G17" i="36"/>
  <c r="AO17" i="36"/>
  <c r="G16" i="36"/>
  <c r="AO16" i="36"/>
  <c r="G17" i="35"/>
  <c r="AO17" i="35"/>
  <c r="AO15" i="35"/>
  <c r="G15" i="35"/>
  <c r="AL8" i="35" s="1" a="1"/>
  <c r="AO16" i="35"/>
  <c r="G16" i="35"/>
  <c r="AL8" i="34" a="1"/>
  <c r="AL8" i="33"/>
  <c r="AM8" i="33"/>
  <c r="I15" i="33" s="1"/>
  <c r="AL8" i="32"/>
  <c r="AM8" i="32"/>
  <c r="I15" i="32" s="1"/>
  <c r="G16" i="31"/>
  <c r="AO16" i="31"/>
  <c r="G17" i="31"/>
  <c r="AO17" i="31"/>
  <c r="AO15" i="31"/>
  <c r="G15" i="31"/>
  <c r="AL8" i="31" s="1" a="1"/>
  <c r="G16" i="30"/>
  <c r="AO16" i="30"/>
  <c r="AL8" i="30" a="1"/>
  <c r="AO16" i="29"/>
  <c r="G16" i="29"/>
  <c r="AL8" i="29" a="1"/>
  <c r="AO15" i="28"/>
  <c r="G15" i="28"/>
  <c r="AL8" i="28" s="1" a="1"/>
  <c r="G16" i="28"/>
  <c r="AO16" i="28"/>
  <c r="G17" i="28"/>
  <c r="AO17" i="28"/>
  <c r="G16" i="27"/>
  <c r="AO16" i="27"/>
  <c r="AL8" i="27" a="1"/>
  <c r="AL8" i="26" a="1"/>
  <c r="AO15" i="25"/>
  <c r="G15" i="25"/>
  <c r="AL8" i="25" s="1" a="1"/>
  <c r="G17" i="25"/>
  <c r="AO17" i="25"/>
  <c r="G16" i="25"/>
  <c r="AO16" i="25"/>
  <c r="AL8" i="24" a="1"/>
  <c r="G17" i="24"/>
  <c r="AO17" i="24"/>
  <c r="AO15" i="23"/>
  <c r="G15" i="23"/>
  <c r="AL8" i="23" s="1" a="1"/>
  <c r="G17" i="23"/>
  <c r="AO17" i="23"/>
  <c r="G16" i="23"/>
  <c r="AO16" i="23"/>
  <c r="G16" i="22"/>
  <c r="AL8" i="22" s="1" a="1"/>
  <c r="AO16" i="22"/>
  <c r="G16" i="21"/>
  <c r="AO16" i="21"/>
  <c r="G17" i="21"/>
  <c r="AL8" i="21" s="1" a="1"/>
  <c r="AO17" i="21"/>
  <c r="AO16" i="20"/>
  <c r="G16" i="20"/>
  <c r="AL8" i="20" a="1"/>
  <c r="AO15" i="19"/>
  <c r="G15" i="19"/>
  <c r="AL8" i="19" s="1" a="1"/>
  <c r="G17" i="19"/>
  <c r="AO17" i="19"/>
  <c r="AO16" i="19"/>
  <c r="G16" i="19"/>
  <c r="AM8" i="18"/>
  <c r="I15" i="18" s="1"/>
  <c r="AL8" i="18"/>
  <c r="AM8" i="17"/>
  <c r="I15" i="17" s="1"/>
  <c r="AL8" i="17"/>
  <c r="AO16" i="16"/>
  <c r="G16" i="16"/>
  <c r="G17" i="16"/>
  <c r="AO17" i="16"/>
  <c r="AO15" i="16"/>
  <c r="G15" i="16"/>
  <c r="AL8" i="16" s="1" a="1"/>
  <c r="AM8" i="15"/>
  <c r="I15" i="15" s="1"/>
  <c r="AL8" i="15"/>
  <c r="AO15" i="14"/>
  <c r="G15" i="14"/>
  <c r="AL8" i="14" s="1" a="1"/>
  <c r="G17" i="14"/>
  <c r="AO17" i="14"/>
  <c r="AO16" i="14"/>
  <c r="G16" i="14"/>
  <c r="AO16" i="13"/>
  <c r="G16" i="13"/>
  <c r="AL8" i="13" s="1" a="1"/>
  <c r="AL8" i="12" a="1"/>
  <c r="G16" i="12"/>
  <c r="AO16" i="12"/>
  <c r="G17" i="11"/>
  <c r="AO17" i="11"/>
  <c r="AO15" i="11"/>
  <c r="G15" i="11"/>
  <c r="AL8" i="11" s="1" a="1"/>
  <c r="V21" i="10"/>
  <c r="AM8" i="43" l="1"/>
  <c r="I15" i="43" s="1"/>
  <c r="AL8" i="43"/>
  <c r="AM8" i="42"/>
  <c r="I15" i="42" s="1"/>
  <c r="AL8" i="42"/>
  <c r="AL8" i="41"/>
  <c r="AM8" i="41"/>
  <c r="I15" i="41" s="1"/>
  <c r="AM8" i="40"/>
  <c r="I15" i="40" s="1"/>
  <c r="AL8" i="40"/>
  <c r="AM8" i="39"/>
  <c r="I15" i="39" s="1"/>
  <c r="AL8" i="39"/>
  <c r="AM8" i="38"/>
  <c r="I15" i="38" s="1"/>
  <c r="AL8" i="38"/>
  <c r="AL8" i="37"/>
  <c r="AM8" i="37"/>
  <c r="I15" i="37" s="1"/>
  <c r="AM8" i="36"/>
  <c r="I15" i="36" s="1"/>
  <c r="AL8" i="36"/>
  <c r="AM8" i="35"/>
  <c r="I15" i="35" s="1"/>
  <c r="AL8" i="35"/>
  <c r="AL8" i="34"/>
  <c r="AM8" i="34"/>
  <c r="I15" i="34" s="1"/>
  <c r="AM8" i="31"/>
  <c r="I15" i="31" s="1"/>
  <c r="AL8" i="31"/>
  <c r="AL8" i="30"/>
  <c r="AM8" i="30"/>
  <c r="I15" i="30" s="1"/>
  <c r="AM8" i="29"/>
  <c r="I15" i="29" s="1"/>
  <c r="AL8" i="29"/>
  <c r="AM8" i="28"/>
  <c r="I15" i="28" s="1"/>
  <c r="AL8" i="28"/>
  <c r="AM8" i="27"/>
  <c r="I15" i="27" s="1"/>
  <c r="AL8" i="27"/>
  <c r="AM8" i="26"/>
  <c r="I15" i="26" s="1"/>
  <c r="AL8" i="26"/>
  <c r="AM8" i="25"/>
  <c r="I15" i="25" s="1"/>
  <c r="AL8" i="25"/>
  <c r="AM8" i="24"/>
  <c r="I15" i="24" s="1"/>
  <c r="AL8" i="24"/>
  <c r="AM8" i="23"/>
  <c r="I15" i="23" s="1"/>
  <c r="AL8" i="23"/>
  <c r="AM8" i="22"/>
  <c r="I15" i="22" s="1"/>
  <c r="AL8" i="22"/>
  <c r="AM8" i="21"/>
  <c r="I15" i="21" s="1"/>
  <c r="AL8" i="21"/>
  <c r="AL8" i="20"/>
  <c r="AM8" i="20"/>
  <c r="I15" i="20" s="1"/>
  <c r="AM8" i="19"/>
  <c r="I15" i="19" s="1"/>
  <c r="AL8" i="19"/>
  <c r="AM8" i="16"/>
  <c r="I15" i="16" s="1"/>
  <c r="AL8" i="16"/>
  <c r="AM8" i="14"/>
  <c r="I15" i="14" s="1"/>
  <c r="AL8" i="14"/>
  <c r="AL8" i="13"/>
  <c r="AM8" i="13"/>
  <c r="I15" i="13" s="1"/>
  <c r="AM8" i="12"/>
  <c r="I15" i="12" s="1"/>
  <c r="AL8" i="12"/>
  <c r="AM8" i="11"/>
  <c r="I15" i="11" s="1"/>
  <c r="AL8" i="11"/>
  <c r="W22" i="10"/>
  <c r="X22" i="10" s="1"/>
  <c r="Y22" i="10" s="1"/>
  <c r="N22" i="2" s="1"/>
  <c r="AB21" i="10"/>
  <c r="O21" i="2" s="1"/>
  <c r="X17" i="10"/>
  <c r="Y17" i="10" s="1"/>
  <c r="N17" i="2" s="1"/>
  <c r="W30" i="10"/>
  <c r="Z30" i="10" s="1"/>
  <c r="AB30" i="10" s="1"/>
  <c r="W31" i="10"/>
  <c r="Z31" i="10" s="1"/>
  <c r="AB31" i="10" s="1"/>
  <c r="O31" i="2" s="1"/>
  <c r="W20" i="10"/>
  <c r="X20" i="10" s="1"/>
  <c r="Y20" i="10" s="1"/>
  <c r="N20" i="2" s="1"/>
  <c r="X23" i="10"/>
  <c r="Y23" i="10" s="1"/>
  <c r="N23" i="2" s="1"/>
  <c r="W34" i="10"/>
  <c r="X34" i="10" s="1"/>
  <c r="Y34" i="10" s="1"/>
  <c r="N34" i="2" s="1"/>
  <c r="O18" i="2"/>
  <c r="W35" i="10"/>
  <c r="Z35" i="10" s="1"/>
  <c r="AB35" i="10" s="1"/>
  <c r="O35" i="2" s="1"/>
  <c r="AB19" i="10"/>
  <c r="X21" i="10"/>
  <c r="Y21" i="10" s="1"/>
  <c r="N21" i="2" s="1"/>
  <c r="AB17" i="10"/>
  <c r="O17" i="2" s="1"/>
  <c r="Z34" i="10" l="1"/>
  <c r="AB34" i="10" s="1"/>
  <c r="O34" i="2" s="1"/>
  <c r="Z22" i="10"/>
  <c r="AB22" i="10" s="1"/>
  <c r="O22" i="2" s="1"/>
  <c r="P22" i="2" s="1"/>
  <c r="AB23" i="10"/>
  <c r="O23" i="2" s="1"/>
  <c r="P23" i="2" s="1"/>
  <c r="X31" i="10"/>
  <c r="Y31" i="10" s="1"/>
  <c r="N31" i="2" s="1"/>
  <c r="P31" i="2" s="1"/>
  <c r="X30" i="10"/>
  <c r="Y30" i="10" s="1"/>
  <c r="N30" i="2" s="1"/>
  <c r="Z20" i="10"/>
  <c r="AB20" i="10" s="1"/>
  <c r="O20" i="2" s="1"/>
  <c r="P20" i="2" s="1"/>
  <c r="X19" i="10"/>
  <c r="Y19" i="10" s="1"/>
  <c r="X18" i="10"/>
  <c r="Y18" i="10" s="1"/>
  <c r="N18" i="2" s="1"/>
  <c r="P18" i="2" s="1"/>
  <c r="X35" i="10"/>
  <c r="Y35" i="10" s="1"/>
  <c r="N35" i="2" s="1"/>
  <c r="P35" i="2" s="1"/>
  <c r="O30" i="2"/>
  <c r="P17" i="2"/>
  <c r="P21" i="2"/>
  <c r="P34" i="2"/>
  <c r="P30" i="2" l="1"/>
  <c r="A6" i="10" l="1"/>
  <c r="J18" i="2"/>
  <c r="L21" i="2"/>
  <c r="L30" i="2"/>
  <c r="L31" i="2"/>
  <c r="L34" i="2"/>
  <c r="L35" i="2"/>
  <c r="A8" i="10"/>
  <c r="Y8" i="10"/>
  <c r="A9" i="1"/>
  <c r="Y9" i="10"/>
  <c r="A6" i="1"/>
  <c r="K23" i="2" l="1"/>
  <c r="L23" i="2"/>
  <c r="K22" i="2"/>
  <c r="L22" i="2"/>
  <c r="K20" i="2"/>
  <c r="L20" i="2"/>
  <c r="K19" i="2"/>
  <c r="L19" i="2"/>
  <c r="K18" i="2"/>
  <c r="L18" i="2"/>
  <c r="K17" i="2"/>
  <c r="L17" i="2"/>
  <c r="K35" i="2"/>
  <c r="J35" i="2"/>
  <c r="J34" i="2"/>
  <c r="K34" i="2"/>
  <c r="K31" i="2"/>
  <c r="J31" i="2"/>
  <c r="K30" i="2"/>
  <c r="J30" i="2"/>
  <c r="I21" i="10"/>
  <c r="I21" i="2" s="1"/>
  <c r="G35" i="10"/>
  <c r="I35" i="10"/>
  <c r="I35" i="2" s="1"/>
  <c r="I30" i="10"/>
  <c r="I30" i="2" s="1"/>
  <c r="M30" i="2"/>
  <c r="G17" i="10"/>
  <c r="J23" i="2"/>
  <c r="G22" i="10"/>
  <c r="I17" i="10"/>
  <c r="I17" i="2" s="1"/>
  <c r="J17" i="2"/>
  <c r="I23" i="10"/>
  <c r="I23" i="2" s="1"/>
  <c r="M23" i="2"/>
  <c r="I22" i="10"/>
  <c r="I22" i="2" s="1"/>
  <c r="M22" i="2"/>
  <c r="I18" i="10"/>
  <c r="I18" i="2" s="1"/>
  <c r="M17" i="2"/>
  <c r="J22" i="2"/>
  <c r="M20" i="2"/>
  <c r="M21" i="2"/>
  <c r="K21" i="2"/>
  <c r="J21" i="2"/>
  <c r="M34" i="2"/>
  <c r="I34" i="10"/>
  <c r="I34" i="2" s="1"/>
  <c r="I20" i="10"/>
  <c r="I20" i="2" s="1"/>
  <c r="M19" i="2"/>
  <c r="G23" i="10"/>
  <c r="I31" i="10"/>
  <c r="I31" i="2" s="1"/>
  <c r="M31" i="2"/>
  <c r="G34" i="10"/>
  <c r="G31" i="10"/>
  <c r="G21" i="10"/>
  <c r="G19" i="10"/>
  <c r="M18" i="2"/>
  <c r="A9" i="10"/>
  <c r="A8" i="1"/>
  <c r="M35" i="2"/>
  <c r="G30" i="10"/>
  <c r="J19" i="2"/>
  <c r="I19" i="10"/>
  <c r="I19" i="2" s="1"/>
  <c r="G18" i="10"/>
  <c r="G20" i="10"/>
  <c r="L9" i="1"/>
  <c r="L8" i="1"/>
  <c r="N19" i="2"/>
  <c r="J20" i="2"/>
  <c r="L55" i="2" l="1"/>
  <c r="O19" i="2"/>
  <c r="P19" i="2" s="1"/>
  <c r="J55" i="2"/>
  <c r="K55" i="2"/>
  <c r="I55" i="2"/>
  <c r="M55" i="2"/>
  <c r="N55" i="2" l="1"/>
  <c r="O55" i="2"/>
  <c r="P55" i="2" l="1"/>
</calcChain>
</file>

<file path=xl/sharedStrings.xml><?xml version="1.0" encoding="utf-8"?>
<sst xmlns="http://schemas.openxmlformats.org/spreadsheetml/2006/main" count="2807" uniqueCount="170">
  <si>
    <t/>
  </si>
  <si>
    <t>Porosity,</t>
  </si>
  <si>
    <t>Grain</t>
  </si>
  <si>
    <t>Sample</t>
  </si>
  <si>
    <t>millidarcys</t>
  </si>
  <si>
    <t>percent</t>
  </si>
  <si>
    <t>Density,</t>
  </si>
  <si>
    <t>Depth,</t>
  </si>
  <si>
    <t>to Air</t>
  </si>
  <si>
    <t>Klinkenberg</t>
  </si>
  <si>
    <t>gm/cc</t>
  </si>
  <si>
    <t>feet</t>
  </si>
  <si>
    <t>Ambient</t>
  </si>
  <si>
    <t>Dry</t>
  </si>
  <si>
    <t>Weight,</t>
  </si>
  <si>
    <t>Volume,</t>
  </si>
  <si>
    <t>Bulk</t>
  </si>
  <si>
    <t>cc</t>
  </si>
  <si>
    <t>gm</t>
  </si>
  <si>
    <t>Length,</t>
  </si>
  <si>
    <t>Diameter,</t>
  </si>
  <si>
    <t>cm</t>
  </si>
  <si>
    <t>Permeability,</t>
  </si>
  <si>
    <t>DON'T MODIFY THIS SHEET</t>
  </si>
  <si>
    <t>Full</t>
  </si>
  <si>
    <t>DS</t>
  </si>
  <si>
    <t>Pore</t>
  </si>
  <si>
    <t>Water</t>
  </si>
  <si>
    <t>Oil</t>
  </si>
  <si>
    <t>Fluid</t>
  </si>
  <si>
    <t>grams</t>
  </si>
  <si>
    <t>Average values:</t>
  </si>
  <si>
    <t>Total</t>
  </si>
  <si>
    <t>Saturations,</t>
  </si>
  <si>
    <t xml:space="preserve">PERMEABILITY AND FLUID SATURATIONS VERSUS POROSITY </t>
  </si>
  <si>
    <t>Tare</t>
  </si>
  <si>
    <t>Oil Density, grams/cc:</t>
  </si>
  <si>
    <t>DI Water Density, grams/cc:</t>
  </si>
  <si>
    <t>Vb/Vw, cc/cc:</t>
  </si>
  <si>
    <t>L*A</t>
  </si>
  <si>
    <t>Mercury</t>
  </si>
  <si>
    <t>Final</t>
  </si>
  <si>
    <t>Empty</t>
  </si>
  <si>
    <t>Syringe</t>
  </si>
  <si>
    <t>Brine</t>
  </si>
  <si>
    <t>SUMMARY OF ROUTINE PLUG RAW DATA</t>
  </si>
  <si>
    <t>1000 psi</t>
  </si>
  <si>
    <t>2000 psi</t>
  </si>
  <si>
    <t>MC 1</t>
  </si>
  <si>
    <t>MC 2</t>
  </si>
  <si>
    <t>MC 3</t>
  </si>
  <si>
    <t>MC 4</t>
  </si>
  <si>
    <t>MC 5</t>
  </si>
  <si>
    <t>MC 6</t>
  </si>
  <si>
    <t>MC 7</t>
  </si>
  <si>
    <t>MC 10</t>
  </si>
  <si>
    <t>MC 11</t>
  </si>
  <si>
    <t>MC 12</t>
  </si>
  <si>
    <t>MC 13</t>
  </si>
  <si>
    <t>MC 14</t>
  </si>
  <si>
    <t>MC 17</t>
  </si>
  <si>
    <t>MC 18</t>
  </si>
  <si>
    <t>MC 19</t>
  </si>
  <si>
    <t>MC 20</t>
  </si>
  <si>
    <t>MC 23</t>
  </si>
  <si>
    <t>MC 24</t>
  </si>
  <si>
    <t>MC 25</t>
  </si>
  <si>
    <t>MC 28</t>
  </si>
  <si>
    <t>MC 29</t>
  </si>
  <si>
    <t>MC 30</t>
  </si>
  <si>
    <t>MC 31</t>
  </si>
  <si>
    <t>MC 32</t>
  </si>
  <si>
    <t>MC 33</t>
  </si>
  <si>
    <t>MC 34</t>
  </si>
  <si>
    <t>MC 35</t>
  </si>
  <si>
    <t>MC 36</t>
  </si>
  <si>
    <t>MC 37</t>
  </si>
  <si>
    <t>MC 38</t>
  </si>
  <si>
    <t>MC 39</t>
  </si>
  <si>
    <t>MC 40</t>
  </si>
  <si>
    <t>MC 41</t>
  </si>
  <si>
    <t>MC 43</t>
  </si>
  <si>
    <t>MC 44</t>
  </si>
  <si>
    <t>MC 45</t>
  </si>
  <si>
    <t>MC 46</t>
  </si>
  <si>
    <t>4000 psi</t>
  </si>
  <si>
    <t>30K Brine</t>
  </si>
  <si>
    <t>35° API</t>
  </si>
  <si>
    <t>Shell Exploration &amp; Production Company</t>
  </si>
  <si>
    <t>Shell MC</t>
  </si>
  <si>
    <t>File: HH-77445</t>
  </si>
  <si>
    <t>ID</t>
  </si>
  <si>
    <t>SUMMARY OF ROTARY CORE ANALYSES RESULTS</t>
  </si>
  <si>
    <t>Lithological</t>
  </si>
  <si>
    <t>Descriptions</t>
  </si>
  <si>
    <t>Ss vfg-fg</t>
  </si>
  <si>
    <t>Ss vfg-fg pyr</t>
  </si>
  <si>
    <t>Ss vfg-fg shy org pyr mot</t>
  </si>
  <si>
    <t>Ss vfg-fg shy pyr</t>
  </si>
  <si>
    <t>Ss vfg-fg calc shy org pyr mot</t>
  </si>
  <si>
    <t>Ss vfg-fg shy pyr org</t>
  </si>
  <si>
    <t>Ss vfg-fg shy strk</t>
  </si>
  <si>
    <t>Drilling Fluid:  Water-Based Mud      Vacuum Dried at 180°F</t>
  </si>
  <si>
    <t>Date: 1-22-16</t>
  </si>
  <si>
    <t>SUMMARY OF KLINKENBERG ANALYSES RESULTS</t>
  </si>
  <si>
    <t>This spreadsheet is designed for high permeability samples and must use precise Pup and Pdown Pressure Transducers with a needle valve</t>
  </si>
  <si>
    <t>Net Confining Stress: 1000 psi</t>
  </si>
  <si>
    <t>Initial Wt</t>
  </si>
  <si>
    <t>Final Wt</t>
  </si>
  <si>
    <t>Linear Fit</t>
  </si>
  <si>
    <t>slope</t>
  </si>
  <si>
    <t>intercept</t>
  </si>
  <si>
    <t>corr</t>
  </si>
  <si>
    <t>Back</t>
  </si>
  <si>
    <t>Flow rate,</t>
  </si>
  <si>
    <t>Pressure</t>
  </si>
  <si>
    <t>Pmean,</t>
  </si>
  <si>
    <t>1/pmean,</t>
  </si>
  <si>
    <t>Pup</t>
  </si>
  <si>
    <t xml:space="preserve">differential </t>
  </si>
  <si>
    <t>Pdown</t>
  </si>
  <si>
    <t>Volume</t>
  </si>
  <si>
    <t>time</t>
  </si>
  <si>
    <t>flow rate</t>
  </si>
  <si>
    <t>Net Pup</t>
  </si>
  <si>
    <t>BP</t>
  </si>
  <si>
    <t>Net Pdown</t>
  </si>
  <si>
    <t>psi</t>
  </si>
  <si>
    <t>Press</t>
  </si>
  <si>
    <t>calc'd</t>
  </si>
  <si>
    <t>redone calc</t>
  </si>
  <si>
    <t>cc/min</t>
  </si>
  <si>
    <t>psig</t>
  </si>
  <si>
    <t>psia</t>
  </si>
  <si>
    <t>atm</t>
  </si>
  <si>
    <t>To Air</t>
  </si>
  <si>
    <t>pressure</t>
  </si>
  <si>
    <t>inches</t>
  </si>
  <si>
    <t>sec</t>
  </si>
  <si>
    <t>zero</t>
  </si>
  <si>
    <t>1/pmean</t>
  </si>
  <si>
    <t>Diff</t>
  </si>
  <si>
    <t>v2</t>
  </si>
  <si>
    <t>of water</t>
  </si>
  <si>
    <t>MC1</t>
  </si>
  <si>
    <t>actual downsteam readout</t>
  </si>
  <si>
    <t>length</t>
  </si>
  <si>
    <t>diameter</t>
  </si>
  <si>
    <t>area</t>
  </si>
  <si>
    <t>gas visc, cP</t>
  </si>
  <si>
    <t>ambient P, psia</t>
  </si>
  <si>
    <t xml:space="preserve"> </t>
  </si>
  <si>
    <t>dP</t>
  </si>
  <si>
    <t>STML/min</t>
  </si>
  <si>
    <t>Net Confining Stress: 2000 psi</t>
  </si>
  <si>
    <t>Net Confining Stress: 4000 psi</t>
  </si>
  <si>
    <t>MC2</t>
  </si>
  <si>
    <t>MC3</t>
  </si>
  <si>
    <t>MC4</t>
  </si>
  <si>
    <t>MC5</t>
  </si>
  <si>
    <t>MC6</t>
  </si>
  <si>
    <t>MC7</t>
  </si>
  <si>
    <t>MC18</t>
  </si>
  <si>
    <t>MC19</t>
  </si>
  <si>
    <t>MC24</t>
  </si>
  <si>
    <t>MC25</t>
  </si>
  <si>
    <t>GeoChem</t>
  </si>
  <si>
    <t>Net Extract</t>
  </si>
  <si>
    <t>GeoChem Samples</t>
  </si>
  <si>
    <t>Date: 2-5-16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</si>
</sst>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0.0\ \ \ \ "/>
    <numFmt numFmtId="165" formatCode="#,##0.0"/>
    <numFmt numFmtId="166" formatCode="0.000E+00"/>
    <numFmt numFmtId="167" formatCode="0.\ \ \ \ "/>
    <numFmt numFmtId="168" formatCode="?0.0"/>
    <numFmt numFmtId="169" formatCode="0.000"/>
    <numFmt numFmtId="170" formatCode="0.0"/>
    <numFmt numFmtId="171" formatCode="??0."/>
    <numFmt numFmtId="172" formatCode="????0.00"/>
    <numFmt numFmtId="173" formatCode="?0.00"/>
    <numFmt numFmtId="174" formatCode="?0.000"/>
    <numFmt numFmtId="175" formatCode="??0.000"/>
    <numFmt numFmtId="176" formatCode="??0.00"/>
    <numFmt numFmtId="177" formatCode="0.0000"/>
    <numFmt numFmtId="178" formatCode="??0.0"/>
    <numFmt numFmtId="179" formatCode="m\-d\-yy"/>
    <numFmt numFmtId="180" formatCode="#.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m\-dd\-yy"/>
    <numFmt numFmtId="184" formatCode="??0.???"/>
    <numFmt numFmtId="185" formatCode="??0.?0?"/>
    <numFmt numFmtId="186" formatCode="??0.0??"/>
    <numFmt numFmtId="187" formatCode="???0.00"/>
    <numFmt numFmtId="188" formatCode="??0.0000"/>
    <numFmt numFmtId="189" formatCode="0.000000"/>
    <numFmt numFmtId="190" formatCode="?????0.000"/>
  </numFmts>
  <fonts count="33" x14ac:knownFonts="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1"/>
      <color indexed="16"/>
      <name val="Courier"/>
      <family val="3"/>
    </font>
    <font>
      <sz val="12"/>
      <name val="MS Sans Serif"/>
      <family val="2"/>
    </font>
    <font>
      <sz val="10"/>
      <name val="Helv"/>
    </font>
    <font>
      <b/>
      <sz val="10"/>
      <name val="Helv"/>
    </font>
    <font>
      <b/>
      <sz val="16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8"/>
      <name val="Arial"/>
      <family val="2"/>
    </font>
    <font>
      <sz val="9"/>
      <color indexed="12"/>
      <name val="Arial"/>
      <family val="2"/>
    </font>
    <font>
      <sz val="10"/>
      <color indexed="14"/>
      <name val="Arial"/>
      <family val="2"/>
    </font>
    <font>
      <sz val="10"/>
      <color indexed="11"/>
      <name val="Arial"/>
      <family val="2"/>
    </font>
    <font>
      <sz val="8"/>
      <color theme="3"/>
      <name val="Arial"/>
      <family val="2"/>
    </font>
    <font>
      <sz val="10"/>
      <color theme="3" tint="0.39997558519241921"/>
      <name val="Arial"/>
      <family val="2"/>
    </font>
    <font>
      <sz val="9"/>
      <color theme="3" tint="0.39997558519241921"/>
      <name val="Arial"/>
      <family val="2"/>
    </font>
    <font>
      <sz val="10"/>
      <color indexed="17"/>
      <name val="Arial"/>
      <family val="2"/>
    </font>
    <font>
      <sz val="9"/>
      <color indexed="17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mediumGray">
        <fgColor indexed="43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9.9978637043366805E-2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">
    <xf numFmtId="0" fontId="0" fillId="0" borderId="0"/>
    <xf numFmtId="180" fontId="13" fillId="0" borderId="0">
      <protection locked="0"/>
    </xf>
    <xf numFmtId="180" fontId="13" fillId="0" borderId="0">
      <protection locked="0"/>
    </xf>
    <xf numFmtId="180" fontId="13" fillId="0" borderId="0">
      <protection locked="0"/>
    </xf>
    <xf numFmtId="180" fontId="13" fillId="0" borderId="0">
      <protection locked="0"/>
    </xf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0" fontId="13" fillId="0" borderId="0">
      <protection locked="0"/>
    </xf>
    <xf numFmtId="180" fontId="13" fillId="0" borderId="0">
      <protection locked="0"/>
    </xf>
    <xf numFmtId="0" fontId="2" fillId="0" borderId="0"/>
    <xf numFmtId="0" fontId="3" fillId="0" borderId="0"/>
    <xf numFmtId="0" fontId="3" fillId="0" borderId="0"/>
    <xf numFmtId="0" fontId="2" fillId="0" borderId="0"/>
    <xf numFmtId="180" fontId="13" fillId="0" borderId="0">
      <protection locked="0"/>
    </xf>
    <xf numFmtId="180" fontId="13" fillId="0" borderId="0">
      <protection locked="0"/>
    </xf>
    <xf numFmtId="180" fontId="13" fillId="0" borderId="0">
      <protection locked="0"/>
    </xf>
    <xf numFmtId="180" fontId="13" fillId="0" borderId="1">
      <protection locked="0"/>
    </xf>
    <xf numFmtId="0" fontId="3" fillId="0" borderId="0"/>
    <xf numFmtId="0" fontId="9" fillId="0" borderId="0"/>
    <xf numFmtId="0" fontId="2" fillId="0" borderId="0"/>
    <xf numFmtId="0" fontId="1" fillId="0" borderId="0"/>
    <xf numFmtId="0" fontId="3" fillId="0" borderId="0"/>
    <xf numFmtId="180" fontId="13" fillId="0" borderId="1">
      <protection locked="0"/>
    </xf>
  </cellStyleXfs>
  <cellXfs count="324">
    <xf numFmtId="0" fontId="0" fillId="0" borderId="0" xfId="0"/>
    <xf numFmtId="0" fontId="6" fillId="0" borderId="0" xfId="0" applyFont="1"/>
    <xf numFmtId="0" fontId="6" fillId="0" borderId="0" xfId="11" applyFont="1"/>
    <xf numFmtId="0" fontId="6" fillId="0" borderId="0" xfId="14" applyFont="1"/>
    <xf numFmtId="0" fontId="4" fillId="0" borderId="0" xfId="11" applyFont="1" applyAlignment="1">
      <alignment horizontal="centerContinuous"/>
    </xf>
    <xf numFmtId="0" fontId="6" fillId="0" borderId="0" xfId="11" applyFont="1" applyAlignment="1">
      <alignment horizontal="centerContinuous"/>
    </xf>
    <xf numFmtId="0" fontId="6" fillId="0" borderId="0" xfId="14" applyFont="1" applyAlignment="1">
      <alignment horizontal="centerContinuous"/>
    </xf>
    <xf numFmtId="168" fontId="6" fillId="0" borderId="0" xfId="14" quotePrefix="1" applyNumberFormat="1" applyFont="1" applyBorder="1" applyAlignment="1">
      <alignment horizontal="left"/>
    </xf>
    <xf numFmtId="1" fontId="7" fillId="0" borderId="0" xfId="12" applyNumberFormat="1" applyFont="1" applyBorder="1" applyAlignment="1">
      <alignment horizontal="center"/>
    </xf>
    <xf numFmtId="0" fontId="4" fillId="0" borderId="0" xfId="12" applyFont="1" applyBorder="1" applyAlignment="1">
      <alignment horizontal="centerContinuous"/>
    </xf>
    <xf numFmtId="168" fontId="4" fillId="0" borderId="0" xfId="12" applyNumberFormat="1" applyFont="1" applyBorder="1" applyAlignment="1">
      <alignment horizontal="centerContinuous"/>
    </xf>
    <xf numFmtId="168" fontId="4" fillId="0" borderId="0" xfId="12" quotePrefix="1" applyNumberFormat="1" applyFont="1" applyBorder="1" applyAlignment="1">
      <alignment horizontal="centerContinuous"/>
    </xf>
    <xf numFmtId="0" fontId="4" fillId="0" borderId="0" xfId="12" applyFont="1" applyBorder="1"/>
    <xf numFmtId="0" fontId="6" fillId="0" borderId="0" xfId="12" applyFont="1" applyBorder="1" applyAlignment="1">
      <alignment horizontal="centerContinuous"/>
    </xf>
    <xf numFmtId="168" fontId="6" fillId="0" borderId="0" xfId="12" applyNumberFormat="1" applyFont="1" applyBorder="1" applyAlignment="1">
      <alignment horizontal="centerContinuous"/>
    </xf>
    <xf numFmtId="168" fontId="6" fillId="0" borderId="0" xfId="12" applyNumberFormat="1" applyFont="1" applyBorder="1" applyAlignment="1">
      <alignment horizontal="center"/>
    </xf>
    <xf numFmtId="0" fontId="6" fillId="0" borderId="0" xfId="12" applyFont="1" applyBorder="1"/>
    <xf numFmtId="164" fontId="6" fillId="0" borderId="0" xfId="12" applyNumberFormat="1" applyFont="1" applyBorder="1" applyAlignment="1"/>
    <xf numFmtId="172" fontId="6" fillId="0" borderId="0" xfId="12" applyNumberFormat="1" applyFont="1" applyBorder="1"/>
    <xf numFmtId="168" fontId="6" fillId="0" borderId="0" xfId="12" applyNumberFormat="1" applyFont="1" applyAlignment="1">
      <alignment horizontal="center"/>
    </xf>
    <xf numFmtId="168" fontId="6" fillId="0" borderId="0" xfId="12" quotePrefix="1" applyNumberFormat="1" applyFont="1" applyBorder="1" applyAlignment="1">
      <alignment horizontal="right"/>
    </xf>
    <xf numFmtId="2" fontId="6" fillId="0" borderId="0" xfId="12" applyNumberFormat="1" applyFont="1" applyBorder="1" applyAlignment="1">
      <alignment horizontal="center"/>
    </xf>
    <xf numFmtId="1" fontId="6" fillId="0" borderId="0" xfId="12" applyNumberFormat="1" applyFont="1" applyBorder="1" applyAlignment="1">
      <alignment horizontal="center"/>
    </xf>
    <xf numFmtId="172" fontId="6" fillId="0" borderId="0" xfId="12" applyNumberFormat="1" applyFont="1" applyBorder="1" applyAlignment="1"/>
    <xf numFmtId="1" fontId="6" fillId="0" borderId="6" xfId="12" applyNumberFormat="1" applyFont="1" applyBorder="1" applyAlignment="1">
      <alignment horizontal="center"/>
    </xf>
    <xf numFmtId="172" fontId="7" fillId="0" borderId="6" xfId="12" applyNumberFormat="1" applyFont="1" applyBorder="1" applyAlignment="1">
      <alignment horizontal="center"/>
    </xf>
    <xf numFmtId="0" fontId="7" fillId="0" borderId="6" xfId="12" applyNumberFormat="1" applyFont="1" applyBorder="1" applyAlignment="1">
      <alignment horizontal="centerContinuous"/>
    </xf>
    <xf numFmtId="2" fontId="7" fillId="0" borderId="0" xfId="12" applyNumberFormat="1" applyFont="1" applyBorder="1" applyAlignment="1">
      <alignment horizontal="center"/>
    </xf>
    <xf numFmtId="168" fontId="7" fillId="0" borderId="0" xfId="12" applyNumberFormat="1" applyFont="1" applyBorder="1" applyAlignment="1">
      <alignment horizontal="center"/>
    </xf>
    <xf numFmtId="164" fontId="6" fillId="0" borderId="0" xfId="12" applyNumberFormat="1" applyFont="1" applyBorder="1" applyAlignment="1">
      <alignment horizontal="centerContinuous"/>
    </xf>
    <xf numFmtId="1" fontId="6" fillId="0" borderId="7" xfId="12" applyNumberFormat="1" applyFont="1" applyBorder="1" applyAlignment="1">
      <alignment horizontal="center"/>
    </xf>
    <xf numFmtId="172" fontId="7" fillId="0" borderId="7" xfId="12" applyNumberFormat="1" applyFont="1" applyBorder="1" applyAlignment="1">
      <alignment horizontal="center"/>
    </xf>
    <xf numFmtId="0" fontId="6" fillId="0" borderId="0" xfId="12" applyFont="1" applyBorder="1" applyAlignment="1">
      <alignment horizontal="center"/>
    </xf>
    <xf numFmtId="164" fontId="7" fillId="0" borderId="0" xfId="12" applyNumberFormat="1" applyFont="1" applyBorder="1" applyAlignment="1">
      <alignment horizontal="center"/>
    </xf>
    <xf numFmtId="1" fontId="7" fillId="0" borderId="8" xfId="12" applyNumberFormat="1" applyFont="1" applyBorder="1" applyAlignment="1">
      <alignment horizontal="center"/>
    </xf>
    <xf numFmtId="172" fontId="7" fillId="0" borderId="5" xfId="12" applyNumberFormat="1" applyFont="1" applyBorder="1" applyAlignment="1">
      <alignment horizontal="center"/>
    </xf>
    <xf numFmtId="164" fontId="8" fillId="0" borderId="0" xfId="12" applyNumberFormat="1" applyFont="1" applyBorder="1" applyAlignment="1">
      <alignment horizontal="center"/>
    </xf>
    <xf numFmtId="172" fontId="7" fillId="0" borderId="0" xfId="12" applyNumberFormat="1" applyFont="1" applyBorder="1" applyAlignment="1">
      <alignment horizontal="center"/>
    </xf>
    <xf numFmtId="1" fontId="6" fillId="0" borderId="0" xfId="12" applyNumberFormat="1" applyFont="1" applyAlignment="1">
      <alignment horizontal="center"/>
    </xf>
    <xf numFmtId="2" fontId="6" fillId="0" borderId="0" xfId="12" applyNumberFormat="1" applyFont="1" applyAlignment="1">
      <alignment horizontal="center"/>
    </xf>
    <xf numFmtId="164" fontId="6" fillId="0" borderId="0" xfId="12" applyNumberFormat="1" applyFont="1" applyBorder="1" applyAlignment="1">
      <alignment horizontal="center"/>
    </xf>
    <xf numFmtId="169" fontId="6" fillId="0" borderId="0" xfId="12" applyNumberFormat="1" applyFont="1" applyBorder="1" applyAlignment="1">
      <alignment horizontal="center"/>
    </xf>
    <xf numFmtId="179" fontId="6" fillId="0" borderId="0" xfId="14" applyNumberFormat="1" applyFont="1" applyAlignment="1">
      <alignment horizontal="right"/>
    </xf>
    <xf numFmtId="179" fontId="10" fillId="0" borderId="0" xfId="14" applyNumberFormat="1" applyFont="1" applyAlignment="1">
      <alignment horizontal="right"/>
    </xf>
    <xf numFmtId="0" fontId="10" fillId="0" borderId="0" xfId="13" applyFont="1"/>
    <xf numFmtId="0" fontId="10" fillId="0" borderId="0" xfId="13" applyFont="1" applyAlignment="1">
      <alignment horizontal="center" vertical="center"/>
    </xf>
    <xf numFmtId="171" fontId="6" fillId="0" borderId="0" xfId="12" applyNumberFormat="1" applyFont="1" applyBorder="1" applyAlignment="1">
      <alignment horizontal="center"/>
    </xf>
    <xf numFmtId="164" fontId="6" fillId="0" borderId="0" xfId="0" quotePrefix="1" applyNumberFormat="1" applyFont="1" applyBorder="1" applyAlignment="1">
      <alignment horizontal="left"/>
    </xf>
    <xf numFmtId="164" fontId="6" fillId="0" borderId="0" xfId="0" applyNumberFormat="1" applyFont="1" applyBorder="1" applyAlignment="1"/>
    <xf numFmtId="168" fontId="6" fillId="0" borderId="0" xfId="0" applyNumberFormat="1" applyFont="1" applyBorder="1" applyAlignment="1">
      <alignment horizontal="left"/>
    </xf>
    <xf numFmtId="0" fontId="6" fillId="0" borderId="0" xfId="12" applyFont="1"/>
    <xf numFmtId="166" fontId="6" fillId="0" borderId="0" xfId="12" applyNumberFormat="1" applyFont="1" applyBorder="1" applyAlignment="1">
      <alignment horizontal="center"/>
    </xf>
    <xf numFmtId="165" fontId="6" fillId="0" borderId="0" xfId="12" applyNumberFormat="1" applyFont="1" applyBorder="1" applyAlignment="1">
      <alignment horizontal="center"/>
    </xf>
    <xf numFmtId="167" fontId="6" fillId="0" borderId="0" xfId="12" applyNumberFormat="1" applyFont="1" applyBorder="1" applyAlignment="1">
      <alignment horizontal="right"/>
    </xf>
    <xf numFmtId="170" fontId="6" fillId="0" borderId="0" xfId="12" applyNumberFormat="1" applyFont="1" applyBorder="1"/>
    <xf numFmtId="168" fontId="4" fillId="0" borderId="0" xfId="12" applyNumberFormat="1" applyFont="1" applyBorder="1" applyAlignment="1">
      <alignment horizontal="center"/>
    </xf>
    <xf numFmtId="0" fontId="9" fillId="0" borderId="0" xfId="12" applyFont="1" applyBorder="1"/>
    <xf numFmtId="0" fontId="9" fillId="0" borderId="0" xfId="12" applyFont="1"/>
    <xf numFmtId="2" fontId="6" fillId="0" borderId="0" xfId="12" applyNumberFormat="1" applyFont="1" applyBorder="1" applyAlignment="1">
      <alignment horizontal="centerContinuous"/>
    </xf>
    <xf numFmtId="167" fontId="6" fillId="0" borderId="0" xfId="12" applyNumberFormat="1" applyFont="1" applyBorder="1" applyAlignment="1">
      <alignment horizontal="centerContinuous"/>
    </xf>
    <xf numFmtId="164" fontId="7" fillId="0" borderId="0" xfId="12" applyNumberFormat="1" applyFont="1" applyBorder="1" applyAlignment="1">
      <alignment horizontal="centerContinuous"/>
    </xf>
    <xf numFmtId="164" fontId="8" fillId="0" borderId="0" xfId="12" applyNumberFormat="1" applyFont="1" applyBorder="1" applyAlignment="1">
      <alignment horizontal="centerContinuous"/>
    </xf>
    <xf numFmtId="170" fontId="6" fillId="0" borderId="0" xfId="12" applyNumberFormat="1" applyFont="1" applyBorder="1" applyAlignment="1">
      <alignment horizontal="center"/>
    </xf>
    <xf numFmtId="0" fontId="6" fillId="0" borderId="0" xfId="12" applyNumberFormat="1" applyFont="1" applyBorder="1" applyAlignment="1">
      <alignment horizontal="center"/>
    </xf>
    <xf numFmtId="169" fontId="5" fillId="0" borderId="0" xfId="12" applyNumberFormat="1" applyFont="1" applyBorder="1" applyAlignment="1">
      <alignment horizontal="center"/>
    </xf>
    <xf numFmtId="2" fontId="8" fillId="0" borderId="0" xfId="12" applyNumberFormat="1" applyFont="1" applyBorder="1" applyAlignment="1">
      <alignment horizontal="center"/>
    </xf>
    <xf numFmtId="168" fontId="6" fillId="0" borderId="0" xfId="12" quotePrefix="1" applyNumberFormat="1" applyFont="1" applyBorder="1" applyAlignment="1">
      <alignment horizontal="centerContinuous"/>
    </xf>
    <xf numFmtId="168" fontId="7" fillId="0" borderId="0" xfId="12" quotePrefix="1" applyNumberFormat="1" applyFont="1" applyBorder="1" applyAlignment="1">
      <alignment horizontal="centerContinuous"/>
    </xf>
    <xf numFmtId="168" fontId="7" fillId="0" borderId="2" xfId="12" quotePrefix="1" applyNumberFormat="1" applyFont="1" applyBorder="1" applyAlignment="1">
      <alignment horizontal="centerContinuous"/>
    </xf>
    <xf numFmtId="174" fontId="6" fillId="0" borderId="0" xfId="12" applyNumberFormat="1" applyFont="1" applyBorder="1" applyAlignment="1">
      <alignment horizontal="center"/>
    </xf>
    <xf numFmtId="2" fontId="7" fillId="0" borderId="0" xfId="12" applyNumberFormat="1" applyFont="1" applyBorder="1" applyAlignment="1">
      <alignment horizontal="centerContinuous"/>
    </xf>
    <xf numFmtId="177" fontId="6" fillId="0" borderId="0" xfId="11" applyNumberFormat="1" applyFont="1"/>
    <xf numFmtId="0" fontId="0" fillId="0" borderId="0" xfId="0" applyAlignment="1">
      <alignment horizontal="centerContinuous"/>
    </xf>
    <xf numFmtId="168" fontId="7" fillId="0" borderId="11" xfId="12" quotePrefix="1" applyNumberFormat="1" applyFont="1" applyBorder="1" applyAlignment="1">
      <alignment horizontal="centerContinuous"/>
    </xf>
    <xf numFmtId="178" fontId="6" fillId="0" borderId="0" xfId="12" applyNumberFormat="1" applyFont="1" applyBorder="1" applyAlignment="1">
      <alignment horizontal="center"/>
    </xf>
    <xf numFmtId="2" fontId="7" fillId="0" borderId="12" xfId="12" applyNumberFormat="1" applyFont="1" applyBorder="1" applyAlignment="1">
      <alignment horizontal="centerContinuous"/>
    </xf>
    <xf numFmtId="2" fontId="7" fillId="0" borderId="5" xfId="12" applyNumberFormat="1" applyFont="1" applyBorder="1" applyAlignment="1">
      <alignment horizontal="centerContinuous"/>
    </xf>
    <xf numFmtId="2" fontId="7" fillId="0" borderId="9" xfId="12" quotePrefix="1" applyNumberFormat="1" applyFont="1" applyBorder="1" applyAlignment="1">
      <alignment horizontal="centerContinuous"/>
    </xf>
    <xf numFmtId="0" fontId="6" fillId="0" borderId="0" xfId="12" applyFont="1" applyAlignment="1">
      <alignment horizontal="right"/>
    </xf>
    <xf numFmtId="169" fontId="12" fillId="0" borderId="0" xfId="12" applyNumberFormat="1" applyFont="1" applyAlignment="1">
      <alignment horizontal="center"/>
    </xf>
    <xf numFmtId="168" fontId="6" fillId="0" borderId="14" xfId="12" applyNumberFormat="1" applyFont="1" applyBorder="1" applyAlignment="1">
      <alignment horizontal="centerContinuous"/>
    </xf>
    <xf numFmtId="2" fontId="7" fillId="0" borderId="7" xfId="12" applyNumberFormat="1" applyFont="1" applyBorder="1" applyAlignment="1">
      <alignment horizontal="center"/>
    </xf>
    <xf numFmtId="171" fontId="6" fillId="0" borderId="5" xfId="12" applyNumberFormat="1" applyFont="1" applyBorder="1" applyAlignment="1">
      <alignment horizontal="center"/>
    </xf>
    <xf numFmtId="1" fontId="6" fillId="0" borderId="0" xfId="12" applyNumberFormat="1" applyFont="1" applyFill="1" applyAlignment="1">
      <alignment horizontal="center"/>
    </xf>
    <xf numFmtId="174" fontId="6" fillId="0" borderId="0" xfId="12" applyNumberFormat="1" applyFont="1" applyFill="1" applyBorder="1" applyAlignment="1">
      <alignment horizontal="center"/>
    </xf>
    <xf numFmtId="0" fontId="10" fillId="0" borderId="0" xfId="13" applyFont="1" applyFill="1"/>
    <xf numFmtId="0" fontId="6" fillId="0" borderId="0" xfId="12" applyFont="1" applyFill="1" applyBorder="1" applyAlignment="1">
      <alignment horizontal="center"/>
    </xf>
    <xf numFmtId="0" fontId="6" fillId="0" borderId="0" xfId="12" applyFont="1" applyFill="1"/>
    <xf numFmtId="1" fontId="3" fillId="0" borderId="7" xfId="12" applyNumberFormat="1" applyFont="1" applyBorder="1" applyAlignment="1">
      <alignment horizontal="center"/>
    </xf>
    <xf numFmtId="164" fontId="3" fillId="0" borderId="0" xfId="0" quotePrefix="1" applyNumberFormat="1" applyFont="1" applyBorder="1" applyAlignment="1">
      <alignment horizontal="left"/>
    </xf>
    <xf numFmtId="168" fontId="3" fillId="0" borderId="0" xfId="0" applyNumberFormat="1" applyFont="1" applyBorder="1" applyAlignment="1">
      <alignment horizontal="left"/>
    </xf>
    <xf numFmtId="0" fontId="3" fillId="0" borderId="0" xfId="12" applyFont="1" applyBorder="1" applyAlignment="1">
      <alignment horizontal="center"/>
    </xf>
    <xf numFmtId="178" fontId="6" fillId="0" borderId="0" xfId="12" applyNumberFormat="1" applyFont="1" applyFill="1" applyBorder="1" applyAlignment="1">
      <alignment horizontal="center"/>
    </xf>
    <xf numFmtId="0" fontId="3" fillId="0" borderId="0" xfId="12"/>
    <xf numFmtId="183" fontId="3" fillId="0" borderId="0" xfId="12" applyNumberFormat="1"/>
    <xf numFmtId="0" fontId="14" fillId="0" borderId="0" xfId="12" applyFont="1" applyBorder="1"/>
    <xf numFmtId="0" fontId="14" fillId="0" borderId="0" xfId="12" applyFont="1"/>
    <xf numFmtId="0" fontId="3" fillId="0" borderId="0" xfId="12" applyFont="1" applyBorder="1"/>
    <xf numFmtId="0" fontId="3" fillId="0" borderId="0" xfId="12" applyFont="1" applyBorder="1" applyAlignment="1">
      <alignment horizontal="centerContinuous"/>
    </xf>
    <xf numFmtId="0" fontId="2" fillId="0" borderId="0" xfId="12" applyFont="1" applyBorder="1"/>
    <xf numFmtId="0" fontId="2" fillId="0" borderId="0" xfId="12" applyFont="1"/>
    <xf numFmtId="1" fontId="17" fillId="0" borderId="0" xfId="12" applyNumberFormat="1" applyFont="1" applyBorder="1" applyAlignment="1">
      <alignment horizontal="centerContinuous"/>
    </xf>
    <xf numFmtId="172" fontId="17" fillId="0" borderId="0" xfId="12" applyNumberFormat="1" applyFont="1" applyBorder="1" applyAlignment="1">
      <alignment horizontal="centerContinuous"/>
    </xf>
    <xf numFmtId="168" fontId="17" fillId="0" borderId="0" xfId="12" applyNumberFormat="1" applyFont="1" applyBorder="1" applyAlignment="1">
      <alignment horizontal="centerContinuous"/>
    </xf>
    <xf numFmtId="0" fontId="17" fillId="0" borderId="0" xfId="12" applyFont="1" applyBorder="1"/>
    <xf numFmtId="0" fontId="17" fillId="0" borderId="0" xfId="12" applyFont="1" applyBorder="1" applyAlignment="1">
      <alignment horizontal="centerContinuous"/>
    </xf>
    <xf numFmtId="169" fontId="17" fillId="0" borderId="0" xfId="12" applyNumberFormat="1" applyFont="1" applyBorder="1" applyAlignment="1">
      <alignment horizontal="center"/>
    </xf>
    <xf numFmtId="0" fontId="3" fillId="0" borderId="0" xfId="12" applyBorder="1"/>
    <xf numFmtId="172" fontId="3" fillId="0" borderId="0" xfId="12" applyNumberFormat="1" applyFont="1" applyBorder="1"/>
    <xf numFmtId="168" fontId="3" fillId="0" borderId="0" xfId="12" applyNumberFormat="1" applyFont="1" applyBorder="1" applyAlignment="1">
      <alignment horizontal="center"/>
    </xf>
    <xf numFmtId="0" fontId="3" fillId="0" borderId="0" xfId="12" applyFont="1"/>
    <xf numFmtId="169" fontId="3" fillId="0" borderId="0" xfId="12" applyNumberFormat="1"/>
    <xf numFmtId="170" fontId="3" fillId="0" borderId="0" xfId="12" applyNumberFormat="1" applyBorder="1"/>
    <xf numFmtId="169" fontId="3" fillId="0" borderId="0" xfId="12" applyNumberFormat="1" applyBorder="1" applyAlignment="1">
      <alignment horizontal="center"/>
    </xf>
    <xf numFmtId="164" fontId="3" fillId="0" borderId="0" xfId="0" applyNumberFormat="1" applyFont="1" applyBorder="1" applyAlignment="1"/>
    <xf numFmtId="1" fontId="3" fillId="0" borderId="0" xfId="12" applyNumberFormat="1" applyFont="1" applyBorder="1" applyAlignment="1">
      <alignment horizontal="center"/>
    </xf>
    <xf numFmtId="172" fontId="3" fillId="0" borderId="0" xfId="12" applyNumberFormat="1" applyFont="1" applyBorder="1" applyAlignment="1"/>
    <xf numFmtId="168" fontId="3" fillId="0" borderId="0" xfId="12" applyNumberFormat="1" applyFont="1" applyBorder="1" applyAlignment="1">
      <alignment horizontal="centerContinuous"/>
    </xf>
    <xf numFmtId="1" fontId="3" fillId="0" borderId="6" xfId="12" applyNumberFormat="1" applyFont="1" applyBorder="1" applyAlignment="1">
      <alignment horizontal="center"/>
    </xf>
    <xf numFmtId="0" fontId="3" fillId="0" borderId="9" xfId="12" applyBorder="1"/>
    <xf numFmtId="0" fontId="3" fillId="0" borderId="9" xfId="12" applyBorder="1" applyAlignment="1">
      <alignment horizontal="center"/>
    </xf>
    <xf numFmtId="0" fontId="3" fillId="0" borderId="6" xfId="12" applyBorder="1" applyAlignment="1">
      <alignment horizontal="center"/>
    </xf>
    <xf numFmtId="172" fontId="7" fillId="0" borderId="9" xfId="12" applyNumberFormat="1" applyFont="1" applyBorder="1" applyAlignment="1">
      <alignment horizontal="center"/>
    </xf>
    <xf numFmtId="175" fontId="7" fillId="0" borderId="12" xfId="13" applyNumberFormat="1" applyFont="1" applyBorder="1" applyAlignment="1">
      <alignment horizontal="center" vertical="center"/>
    </xf>
    <xf numFmtId="175" fontId="7" fillId="0" borderId="7" xfId="13" applyNumberFormat="1" applyFont="1" applyBorder="1" applyAlignment="1">
      <alignment horizontal="center" vertical="center"/>
    </xf>
    <xf numFmtId="175" fontId="7" fillId="0" borderId="11" xfId="13" applyNumberFormat="1" applyFont="1" applyBorder="1" applyAlignment="1">
      <alignment horizontal="center" vertical="center"/>
    </xf>
    <xf numFmtId="169" fontId="7" fillId="0" borderId="7" xfId="13" applyNumberFormat="1" applyFont="1" applyBorder="1" applyAlignment="1">
      <alignment horizontal="center" vertical="center"/>
    </xf>
    <xf numFmtId="172" fontId="7" fillId="0" borderId="12" xfId="12" applyNumberFormat="1" applyFont="1" applyBorder="1" applyAlignment="1">
      <alignment horizontal="center"/>
    </xf>
    <xf numFmtId="169" fontId="15" fillId="0" borderId="0" xfId="12" applyNumberFormat="1" applyFont="1" applyBorder="1" applyAlignment="1">
      <alignment horizontal="center"/>
    </xf>
    <xf numFmtId="169" fontId="16" fillId="0" borderId="0" xfId="12" applyNumberFormat="1" applyFont="1" applyBorder="1" applyAlignment="1">
      <alignment horizontal="center"/>
    </xf>
    <xf numFmtId="172" fontId="7" fillId="0" borderId="8" xfId="12" applyNumberFormat="1" applyFont="1" applyBorder="1" applyAlignment="1">
      <alignment horizontal="center"/>
    </xf>
    <xf numFmtId="175" fontId="7" fillId="0" borderId="5" xfId="13" applyNumberFormat="1" applyFont="1" applyBorder="1" applyAlignment="1">
      <alignment horizontal="center" vertical="center"/>
    </xf>
    <xf numFmtId="169" fontId="7" fillId="0" borderId="5" xfId="13" applyNumberFormat="1" applyFont="1" applyBorder="1" applyAlignment="1">
      <alignment horizontal="center" vertical="center"/>
    </xf>
    <xf numFmtId="175" fontId="3" fillId="0" borderId="0" xfId="13" applyNumberFormat="1" applyFont="1" applyAlignment="1">
      <alignment horizontal="center"/>
    </xf>
    <xf numFmtId="173" fontId="3" fillId="0" borderId="0" xfId="13" applyNumberFormat="1" applyFont="1" applyFill="1" applyAlignment="1">
      <alignment horizontal="center"/>
    </xf>
    <xf numFmtId="0" fontId="2" fillId="0" borderId="0" xfId="12" applyFont="1" applyBorder="1" applyAlignment="1">
      <alignment horizontal="center"/>
    </xf>
    <xf numFmtId="170" fontId="15" fillId="0" borderId="0" xfId="12" applyNumberFormat="1" applyFont="1" applyBorder="1" applyAlignment="1">
      <alignment horizontal="center"/>
    </xf>
    <xf numFmtId="0" fontId="15" fillId="0" borderId="0" xfId="12" applyNumberFormat="1" applyFont="1" applyBorder="1" applyAlignment="1">
      <alignment horizontal="center"/>
    </xf>
    <xf numFmtId="1" fontId="7" fillId="0" borderId="0" xfId="12" applyNumberFormat="1" applyFont="1" applyAlignment="1">
      <alignment horizontal="center"/>
    </xf>
    <xf numFmtId="176" fontId="3" fillId="0" borderId="0" xfId="13" applyNumberFormat="1" applyFont="1" applyFill="1" applyAlignment="1">
      <alignment horizontal="center"/>
    </xf>
    <xf numFmtId="173" fontId="7" fillId="0" borderId="0" xfId="12" applyNumberFormat="1" applyFont="1" applyBorder="1" applyAlignment="1">
      <alignment horizontal="center"/>
    </xf>
    <xf numFmtId="176" fontId="7" fillId="0" borderId="0" xfId="12" applyNumberFormat="1" applyFont="1" applyBorder="1" applyAlignment="1">
      <alignment horizontal="center"/>
    </xf>
    <xf numFmtId="169" fontId="7" fillId="0" borderId="0" xfId="12" applyNumberFormat="1" applyFont="1" applyBorder="1" applyAlignment="1">
      <alignment horizontal="center"/>
    </xf>
    <xf numFmtId="175" fontId="7" fillId="0" borderId="8" xfId="13" applyNumberFormat="1" applyFont="1" applyBorder="1" applyAlignment="1">
      <alignment horizontal="center" vertical="center"/>
    </xf>
    <xf numFmtId="175" fontId="7" fillId="0" borderId="13" xfId="13" applyNumberFormat="1" applyFont="1" applyBorder="1" applyAlignment="1">
      <alignment horizontal="center" vertical="center"/>
    </xf>
    <xf numFmtId="0" fontId="3" fillId="0" borderId="6" xfId="12" applyBorder="1"/>
    <xf numFmtId="0" fontId="3" fillId="0" borderId="10" xfId="12" applyBorder="1"/>
    <xf numFmtId="175" fontId="7" fillId="0" borderId="9" xfId="13" applyNumberFormat="1" applyFont="1" applyBorder="1" applyAlignment="1">
      <alignment horizontal="center" vertical="center"/>
    </xf>
    <xf numFmtId="0" fontId="3" fillId="0" borderId="5" xfId="12" applyFont="1" applyBorder="1" applyAlignment="1">
      <alignment horizontal="center"/>
    </xf>
    <xf numFmtId="172" fontId="7" fillId="0" borderId="2" xfId="12" applyNumberFormat="1" applyFont="1" applyBorder="1" applyAlignment="1">
      <alignment horizontal="center"/>
    </xf>
    <xf numFmtId="0" fontId="3" fillId="0" borderId="8" xfId="12" applyFont="1" applyBorder="1" applyAlignment="1">
      <alignment horizontal="center"/>
    </xf>
    <xf numFmtId="0" fontId="3" fillId="0" borderId="5" xfId="12" applyNumberFormat="1" applyFont="1" applyBorder="1" applyAlignment="1">
      <alignment horizontal="centerContinuous"/>
    </xf>
    <xf numFmtId="0" fontId="3" fillId="0" borderId="8" xfId="12" applyNumberFormat="1" applyFont="1" applyBorder="1" applyAlignment="1">
      <alignment horizontal="centerContinuous"/>
    </xf>
    <xf numFmtId="0" fontId="3" fillId="0" borderId="4" xfId="12" applyFont="1" applyBorder="1" applyAlignment="1">
      <alignment horizontal="center"/>
    </xf>
    <xf numFmtId="168" fontId="7" fillId="0" borderId="7" xfId="12" quotePrefix="1" applyNumberFormat="1" applyFont="1" applyBorder="1" applyAlignment="1">
      <alignment horizontal="centerContinuous"/>
    </xf>
    <xf numFmtId="168" fontId="18" fillId="0" borderId="8" xfId="12" applyNumberFormat="1" applyFont="1" applyBorder="1" applyAlignment="1">
      <alignment horizontal="centerContinuous"/>
    </xf>
    <xf numFmtId="168" fontId="18" fillId="0" borderId="14" xfId="12" applyNumberFormat="1" applyFont="1" applyBorder="1" applyAlignment="1">
      <alignment horizontal="centerContinuous"/>
    </xf>
    <xf numFmtId="168" fontId="18" fillId="0" borderId="13" xfId="12" applyNumberFormat="1" applyFont="1" applyBorder="1" applyAlignment="1">
      <alignment horizontal="centerContinuous"/>
    </xf>
    <xf numFmtId="0" fontId="12" fillId="0" borderId="0" xfId="12" applyNumberFormat="1" applyFont="1" applyAlignment="1">
      <alignment horizontal="center"/>
    </xf>
    <xf numFmtId="0" fontId="7" fillId="0" borderId="2" xfId="12" applyNumberFormat="1" applyFont="1" applyBorder="1" applyAlignment="1">
      <alignment horizontal="center"/>
    </xf>
    <xf numFmtId="0" fontId="3" fillId="0" borderId="8" xfId="12" applyFont="1" applyBorder="1" applyAlignment="1">
      <alignment horizontal="center"/>
    </xf>
    <xf numFmtId="168" fontId="18" fillId="0" borderId="0" xfId="12" applyNumberFormat="1" applyFont="1" applyBorder="1" applyAlignment="1">
      <alignment horizontal="centerContinuous"/>
    </xf>
    <xf numFmtId="0" fontId="7" fillId="0" borderId="0" xfId="12" applyNumberFormat="1" applyFont="1" applyBorder="1" applyAlignment="1">
      <alignment horizontal="center"/>
    </xf>
    <xf numFmtId="0" fontId="3" fillId="0" borderId="3" xfId="12" applyNumberFormat="1" applyFont="1" applyBorder="1" applyAlignment="1">
      <alignment horizontal="centerContinuous"/>
    </xf>
    <xf numFmtId="0" fontId="3" fillId="0" borderId="4" xfId="12" applyNumberFormat="1" applyFont="1" applyBorder="1" applyAlignment="1">
      <alignment horizontal="centerContinuous"/>
    </xf>
    <xf numFmtId="170" fontId="6" fillId="0" borderId="0" xfId="12" applyNumberFormat="1" applyFont="1" applyFill="1" applyBorder="1" applyAlignment="1">
      <alignment horizontal="center"/>
    </xf>
    <xf numFmtId="170" fontId="7" fillId="0" borderId="0" xfId="12" applyNumberFormat="1" applyFont="1" applyBorder="1" applyAlignment="1">
      <alignment horizontal="center"/>
    </xf>
    <xf numFmtId="184" fontId="6" fillId="0" borderId="0" xfId="0" applyNumberFormat="1" applyFont="1" applyFill="1" applyAlignment="1">
      <alignment horizontal="center"/>
    </xf>
    <xf numFmtId="184" fontId="6" fillId="0" borderId="0" xfId="0" quotePrefix="1" applyNumberFormat="1" applyFont="1" applyFill="1" applyAlignment="1">
      <alignment horizontal="center"/>
    </xf>
    <xf numFmtId="184" fontId="6" fillId="0" borderId="0" xfId="0" applyNumberFormat="1" applyFont="1" applyAlignment="1">
      <alignment horizontal="center"/>
    </xf>
    <xf numFmtId="185" fontId="6" fillId="0" borderId="0" xfId="0" applyNumberFormat="1" applyFont="1" applyFill="1" applyAlignment="1">
      <alignment horizontal="center"/>
    </xf>
    <xf numFmtId="186" fontId="6" fillId="0" borderId="0" xfId="0" applyNumberFormat="1" applyFont="1" applyFill="1" applyAlignment="1">
      <alignment horizontal="center"/>
    </xf>
    <xf numFmtId="168" fontId="7" fillId="0" borderId="9" xfId="12" applyNumberFormat="1" applyFont="1" applyBorder="1" applyAlignment="1">
      <alignment horizontal="center"/>
    </xf>
    <xf numFmtId="168" fontId="7" fillId="0" borderId="12" xfId="12" applyNumberFormat="1" applyFont="1" applyBorder="1" applyAlignment="1">
      <alignment horizontal="center"/>
    </xf>
    <xf numFmtId="171" fontId="3" fillId="0" borderId="12" xfId="12" applyNumberFormat="1" applyFont="1" applyBorder="1" applyAlignment="1">
      <alignment horizontal="center"/>
    </xf>
    <xf numFmtId="178" fontId="3" fillId="0" borderId="0" xfId="12" applyNumberFormat="1" applyFont="1" applyFill="1" applyBorder="1" applyAlignment="1">
      <alignment horizontal="center"/>
    </xf>
    <xf numFmtId="0" fontId="19" fillId="0" borderId="0" xfId="19" applyFont="1"/>
    <xf numFmtId="169" fontId="19" fillId="0" borderId="0" xfId="19" applyNumberFormat="1" applyFont="1"/>
    <xf numFmtId="0" fontId="3" fillId="0" borderId="0" xfId="19"/>
    <xf numFmtId="187" fontId="19" fillId="0" borderId="0" xfId="19" applyNumberFormat="1" applyFont="1" applyAlignment="1">
      <alignment horizontal="left"/>
    </xf>
    <xf numFmtId="175" fontId="19" fillId="0" borderId="0" xfId="19" applyNumberFormat="1" applyFont="1" applyAlignment="1">
      <alignment horizontal="left"/>
    </xf>
    <xf numFmtId="188" fontId="19" fillId="0" borderId="0" xfId="19" applyNumberFormat="1" applyFont="1" applyAlignment="1">
      <alignment horizontal="left"/>
    </xf>
    <xf numFmtId="0" fontId="20" fillId="0" borderId="0" xfId="19" applyFont="1" applyBorder="1" applyAlignment="1">
      <alignment horizontal="center"/>
    </xf>
    <xf numFmtId="0" fontId="3" fillId="0" borderId="15" xfId="19" applyBorder="1"/>
    <xf numFmtId="0" fontId="3" fillId="0" borderId="16" xfId="19" applyBorder="1"/>
    <xf numFmtId="0" fontId="19" fillId="0" borderId="16" xfId="19" applyFont="1" applyBorder="1"/>
    <xf numFmtId="0" fontId="19" fillId="2" borderId="17" xfId="19" applyFont="1" applyFill="1" applyBorder="1"/>
    <xf numFmtId="0" fontId="19" fillId="2" borderId="18" xfId="19" applyFont="1" applyFill="1" applyBorder="1"/>
    <xf numFmtId="0" fontId="19" fillId="2" borderId="19" xfId="19" applyFont="1" applyFill="1" applyBorder="1"/>
    <xf numFmtId="0" fontId="19" fillId="0" borderId="0" xfId="19" applyFont="1" applyBorder="1" applyAlignment="1">
      <alignment horizontal="center"/>
    </xf>
    <xf numFmtId="0" fontId="3" fillId="0" borderId="20" xfId="19" applyBorder="1"/>
    <xf numFmtId="0" fontId="3" fillId="0" borderId="0" xfId="19" applyBorder="1"/>
    <xf numFmtId="0" fontId="19" fillId="0" borderId="0" xfId="19" applyFont="1" applyBorder="1"/>
    <xf numFmtId="0" fontId="19" fillId="3" borderId="0" xfId="19" applyFont="1" applyFill="1" applyBorder="1"/>
    <xf numFmtId="0" fontId="19" fillId="0" borderId="21" xfId="19" applyFont="1" applyBorder="1"/>
    <xf numFmtId="0" fontId="19" fillId="0" borderId="0" xfId="20" applyFont="1" applyAlignment="1">
      <alignment horizontal="left"/>
    </xf>
    <xf numFmtId="169" fontId="19" fillId="0" borderId="0" xfId="19" applyNumberFormat="1" applyFont="1" applyBorder="1" applyAlignment="1">
      <alignment horizontal="center"/>
    </xf>
    <xf numFmtId="168" fontId="3" fillId="0" borderId="0" xfId="21" applyNumberFormat="1" applyFont="1" applyBorder="1" applyAlignment="1">
      <alignment horizontal="left"/>
    </xf>
    <xf numFmtId="0" fontId="19" fillId="0" borderId="0" xfId="20" applyFont="1" applyAlignment="1">
      <alignment horizontal="right"/>
    </xf>
    <xf numFmtId="0" fontId="19" fillId="0" borderId="0" xfId="19" applyFont="1" applyBorder="1" applyAlignment="1">
      <alignment horizontal="left"/>
    </xf>
    <xf numFmtId="0" fontId="3" fillId="0" borderId="22" xfId="19" applyBorder="1"/>
    <xf numFmtId="0" fontId="3" fillId="0" borderId="23" xfId="19" applyBorder="1"/>
    <xf numFmtId="0" fontId="19" fillId="0" borderId="23" xfId="19" applyFont="1" applyBorder="1"/>
    <xf numFmtId="0" fontId="19" fillId="0" borderId="24" xfId="19" applyFont="1" applyBorder="1"/>
    <xf numFmtId="189" fontId="19" fillId="0" borderId="0" xfId="19" applyNumberFormat="1" applyFont="1" applyFill="1" applyBorder="1" applyAlignment="1">
      <alignment horizontal="center"/>
    </xf>
    <xf numFmtId="0" fontId="3" fillId="0" borderId="4" xfId="19" applyBorder="1"/>
    <xf numFmtId="0" fontId="19" fillId="0" borderId="9" xfId="19" applyFont="1" applyBorder="1"/>
    <xf numFmtId="0" fontId="19" fillId="0" borderId="6" xfId="19" applyFont="1" applyBorder="1"/>
    <xf numFmtId="0" fontId="19" fillId="0" borderId="9" xfId="19" applyFont="1" applyBorder="1" applyAlignment="1">
      <alignment horizontal="center"/>
    </xf>
    <xf numFmtId="0" fontId="19" fillId="0" borderId="10" xfId="19" applyFont="1" applyBorder="1"/>
    <xf numFmtId="0" fontId="19" fillId="0" borderId="0" xfId="19" applyFont="1" applyAlignment="1">
      <alignment horizontal="center"/>
    </xf>
    <xf numFmtId="0" fontId="21" fillId="0" borderId="0" xfId="19" applyFont="1"/>
    <xf numFmtId="0" fontId="19" fillId="0" borderId="12" xfId="19" applyFont="1" applyBorder="1" applyAlignment="1">
      <alignment horizontal="center"/>
    </xf>
    <xf numFmtId="0" fontId="19" fillId="0" borderId="7" xfId="19" applyFont="1" applyBorder="1" applyAlignment="1">
      <alignment horizontal="center"/>
    </xf>
    <xf numFmtId="0" fontId="19" fillId="0" borderId="11" xfId="19" applyFont="1" applyBorder="1" applyAlignment="1">
      <alignment horizontal="center"/>
    </xf>
    <xf numFmtId="169" fontId="18" fillId="0" borderId="14" xfId="19" applyNumberFormat="1" applyFont="1" applyBorder="1" applyAlignment="1">
      <alignment horizontal="centerContinuous"/>
    </xf>
    <xf numFmtId="0" fontId="19" fillId="0" borderId="13" xfId="19" applyNumberFormat="1" applyFont="1" applyBorder="1" applyAlignment="1">
      <alignment horizontal="centerContinuous"/>
    </xf>
    <xf numFmtId="17" fontId="19" fillId="0" borderId="0" xfId="19" quotePrefix="1" applyNumberFormat="1" applyFont="1" applyAlignment="1">
      <alignment horizontal="center"/>
    </xf>
    <xf numFmtId="0" fontId="21" fillId="3" borderId="0" xfId="19" applyFont="1" applyFill="1" applyAlignment="1">
      <alignment horizontal="center"/>
    </xf>
    <xf numFmtId="0" fontId="19" fillId="3" borderId="0" xfId="19" applyFont="1" applyFill="1" applyAlignment="1">
      <alignment horizontal="center"/>
    </xf>
    <xf numFmtId="0" fontId="19" fillId="0" borderId="5" xfId="19" applyFont="1" applyBorder="1" applyAlignment="1">
      <alignment horizontal="center"/>
    </xf>
    <xf numFmtId="0" fontId="19" fillId="0" borderId="8" xfId="19" applyFont="1" applyBorder="1" applyAlignment="1">
      <alignment horizontal="center"/>
    </xf>
    <xf numFmtId="0" fontId="19" fillId="0" borderId="13" xfId="19" applyFont="1" applyBorder="1" applyAlignment="1">
      <alignment horizontal="center"/>
    </xf>
    <xf numFmtId="169" fontId="18" fillId="0" borderId="25" xfId="19" applyNumberFormat="1" applyFont="1" applyBorder="1" applyAlignment="1">
      <alignment horizontal="centerContinuous"/>
    </xf>
    <xf numFmtId="0" fontId="19" fillId="0" borderId="4" xfId="19" applyNumberFormat="1" applyFont="1" applyBorder="1" applyAlignment="1">
      <alignment horizontal="centerContinuous"/>
    </xf>
    <xf numFmtId="2" fontId="19" fillId="0" borderId="0" xfId="19" applyNumberFormat="1" applyFont="1" applyBorder="1" applyAlignment="1">
      <alignment horizontal="center"/>
    </xf>
    <xf numFmtId="170" fontId="19" fillId="0" borderId="0" xfId="19" applyNumberFormat="1" applyFont="1" applyBorder="1" applyAlignment="1">
      <alignment horizontal="center"/>
    </xf>
    <xf numFmtId="187" fontId="22" fillId="0" borderId="0" xfId="19" applyNumberFormat="1" applyFont="1" applyBorder="1" applyAlignment="1">
      <alignment horizontal="left"/>
    </xf>
    <xf numFmtId="175" fontId="22" fillId="0" borderId="0" xfId="19" applyNumberFormat="1" applyFont="1" applyBorder="1" applyAlignment="1">
      <alignment horizontal="left"/>
    </xf>
    <xf numFmtId="169" fontId="23" fillId="0" borderId="0" xfId="19" applyNumberFormat="1" applyFont="1" applyBorder="1" applyAlignment="1">
      <alignment horizontal="left"/>
    </xf>
    <xf numFmtId="0" fontId="23" fillId="0" borderId="0" xfId="19" applyNumberFormat="1" applyFont="1" applyBorder="1" applyAlignment="1">
      <alignment horizontal="centerContinuous"/>
    </xf>
    <xf numFmtId="0" fontId="3" fillId="0" borderId="0" xfId="19" applyAlignment="1">
      <alignment horizontal="center"/>
    </xf>
    <xf numFmtId="3" fontId="19" fillId="0" borderId="0" xfId="19" quotePrefix="1" applyNumberFormat="1" applyFont="1" applyAlignment="1">
      <alignment horizontal="center"/>
    </xf>
    <xf numFmtId="187" fontId="19" fillId="0" borderId="0" xfId="19" quotePrefix="1" applyNumberFormat="1" applyFont="1" applyAlignment="1">
      <alignment horizontal="center"/>
    </xf>
    <xf numFmtId="168" fontId="19" fillId="0" borderId="0" xfId="19" applyNumberFormat="1" applyFont="1" applyAlignment="1">
      <alignment horizontal="center"/>
    </xf>
    <xf numFmtId="169" fontId="3" fillId="0" borderId="0" xfId="19" quotePrefix="1" applyNumberFormat="1" applyFill="1" applyBorder="1" applyAlignment="1" applyProtection="1">
      <alignment horizontal="left"/>
      <protection locked="0"/>
    </xf>
    <xf numFmtId="189" fontId="19" fillId="3" borderId="0" xfId="19" applyNumberFormat="1" applyFont="1" applyFill="1" applyBorder="1" applyAlignment="1">
      <alignment horizontal="center"/>
    </xf>
    <xf numFmtId="0" fontId="19" fillId="0" borderId="0" xfId="19" applyFont="1" applyFill="1" applyBorder="1" applyAlignment="1">
      <alignment horizontal="center"/>
    </xf>
    <xf numFmtId="169" fontId="1" fillId="4" borderId="4" xfId="22" applyNumberFormat="1" applyFill="1" applyBorder="1" applyAlignment="1" applyProtection="1">
      <alignment horizontal="center"/>
      <protection locked="0"/>
    </xf>
    <xf numFmtId="177" fontId="19" fillId="0" borderId="0" xfId="19" applyNumberFormat="1" applyFont="1" applyFill="1" applyAlignment="1">
      <alignment horizontal="center"/>
    </xf>
    <xf numFmtId="3" fontId="19" fillId="0" borderId="0" xfId="19" quotePrefix="1" applyNumberFormat="1" applyFont="1" applyAlignment="1">
      <alignment horizontal="left"/>
    </xf>
    <xf numFmtId="172" fontId="19" fillId="0" borderId="0" xfId="19" applyNumberFormat="1" applyFont="1" applyBorder="1" applyAlignment="1">
      <alignment horizontal="left"/>
    </xf>
    <xf numFmtId="187" fontId="19" fillId="0" borderId="0" xfId="19" applyNumberFormat="1" applyFont="1" applyBorder="1" applyAlignment="1">
      <alignment horizontal="left"/>
    </xf>
    <xf numFmtId="175" fontId="19" fillId="0" borderId="0" xfId="19" applyNumberFormat="1" applyFont="1" applyBorder="1" applyAlignment="1">
      <alignment horizontal="left"/>
    </xf>
    <xf numFmtId="1" fontId="19" fillId="0" borderId="0" xfId="19" applyNumberFormat="1" applyFont="1" applyBorder="1" applyAlignment="1">
      <alignment horizontal="center"/>
    </xf>
    <xf numFmtId="2" fontId="19" fillId="0" borderId="0" xfId="19" applyNumberFormat="1" applyFont="1" applyBorder="1" applyAlignment="1">
      <alignment horizontal="left"/>
    </xf>
    <xf numFmtId="3" fontId="19" fillId="0" borderId="0" xfId="19" applyNumberFormat="1" applyFont="1" applyAlignment="1">
      <alignment horizontal="center"/>
    </xf>
    <xf numFmtId="0" fontId="24" fillId="0" borderId="0" xfId="19" applyFont="1"/>
    <xf numFmtId="0" fontId="3" fillId="0" borderId="3" xfId="22" applyFont="1" applyFill="1" applyBorder="1" applyAlignment="1">
      <alignment horizontal="center" vertical="center"/>
    </xf>
    <xf numFmtId="169" fontId="19" fillId="2" borderId="0" xfId="19" applyNumberFormat="1" applyFont="1" applyFill="1" applyAlignment="1">
      <alignment horizontal="center"/>
    </xf>
    <xf numFmtId="169" fontId="19" fillId="5" borderId="0" xfId="19" applyNumberFormat="1" applyFont="1" applyFill="1" applyAlignment="1">
      <alignment horizontal="center"/>
    </xf>
    <xf numFmtId="170" fontId="19" fillId="5" borderId="0" xfId="19" applyNumberFormat="1" applyFont="1" applyFill="1" applyAlignment="1">
      <alignment horizontal="center"/>
    </xf>
    <xf numFmtId="189" fontId="19" fillId="5" borderId="0" xfId="19" applyNumberFormat="1" applyFont="1" applyFill="1" applyAlignment="1">
      <alignment horizontal="center"/>
    </xf>
    <xf numFmtId="0" fontId="19" fillId="5" borderId="0" xfId="19" applyNumberFormat="1" applyFont="1" applyFill="1" applyAlignment="1">
      <alignment horizontal="center"/>
    </xf>
    <xf numFmtId="2" fontId="19" fillId="5" borderId="0" xfId="19" applyNumberFormat="1" applyFont="1" applyFill="1" applyAlignment="1">
      <alignment horizontal="center"/>
    </xf>
    <xf numFmtId="169" fontId="19" fillId="0" borderId="0" xfId="19" applyNumberFormat="1" applyFont="1" applyAlignment="1">
      <alignment horizontal="center"/>
    </xf>
    <xf numFmtId="189" fontId="12" fillId="6" borderId="26" xfId="23" applyNumberFormat="1" applyFont="1" applyFill="1" applyBorder="1" applyAlignment="1">
      <alignment horizontal="center"/>
    </xf>
    <xf numFmtId="0" fontId="12" fillId="0" borderId="0" xfId="19" applyFont="1"/>
    <xf numFmtId="2" fontId="12" fillId="6" borderId="26" xfId="23" applyNumberFormat="1" applyFont="1" applyFill="1" applyBorder="1" applyAlignment="1">
      <alignment horizontal="center"/>
    </xf>
    <xf numFmtId="2" fontId="3" fillId="0" borderId="0" xfId="19" applyNumberFormat="1" applyFont="1"/>
    <xf numFmtId="190" fontId="22" fillId="0" borderId="0" xfId="19" applyNumberFormat="1" applyFont="1" applyBorder="1" applyAlignment="1">
      <alignment horizontal="left"/>
    </xf>
    <xf numFmtId="0" fontId="19" fillId="0" borderId="0" xfId="19" applyFont="1" applyAlignment="1"/>
    <xf numFmtId="172" fontId="22" fillId="0" borderId="0" xfId="19" applyNumberFormat="1" applyFont="1" applyBorder="1" applyAlignment="1">
      <alignment horizontal="left"/>
    </xf>
    <xf numFmtId="169" fontId="22" fillId="0" borderId="0" xfId="19" applyNumberFormat="1" applyFont="1" applyBorder="1" applyAlignment="1">
      <alignment horizontal="center"/>
    </xf>
    <xf numFmtId="169" fontId="19" fillId="0" borderId="0" xfId="19" applyNumberFormat="1" applyFont="1" applyBorder="1" applyAlignment="1">
      <alignment horizontal="left"/>
    </xf>
    <xf numFmtId="190" fontId="19" fillId="0" borderId="0" xfId="19" applyNumberFormat="1" applyFont="1" applyBorder="1" applyAlignment="1">
      <alignment horizontal="left"/>
    </xf>
    <xf numFmtId="0" fontId="25" fillId="0" borderId="0" xfId="19" applyFont="1"/>
    <xf numFmtId="0" fontId="26" fillId="0" borderId="0" xfId="19" applyFont="1"/>
    <xf numFmtId="0" fontId="27" fillId="0" borderId="0" xfId="19" applyFont="1"/>
    <xf numFmtId="172" fontId="28" fillId="0" borderId="0" xfId="19" applyNumberFormat="1" applyFont="1" applyBorder="1" applyAlignment="1">
      <alignment horizontal="left"/>
    </xf>
    <xf numFmtId="187" fontId="28" fillId="0" borderId="0" xfId="19" applyNumberFormat="1" applyFont="1" applyBorder="1" applyAlignment="1">
      <alignment horizontal="left"/>
    </xf>
    <xf numFmtId="0" fontId="7" fillId="0" borderId="0" xfId="19" applyFont="1"/>
    <xf numFmtId="0" fontId="29" fillId="0" borderId="0" xfId="19" applyFont="1"/>
    <xf numFmtId="172" fontId="30" fillId="0" borderId="0" xfId="19" applyNumberFormat="1" applyFont="1" applyBorder="1" applyAlignment="1">
      <alignment horizontal="left"/>
    </xf>
    <xf numFmtId="187" fontId="30" fillId="0" borderId="0" xfId="19" applyNumberFormat="1" applyFont="1" applyBorder="1" applyAlignment="1">
      <alignment horizontal="left"/>
    </xf>
    <xf numFmtId="0" fontId="31" fillId="0" borderId="0" xfId="19" applyFont="1"/>
    <xf numFmtId="169" fontId="19" fillId="0" borderId="0" xfId="19" applyNumberFormat="1" applyFont="1" applyAlignment="1">
      <alignment horizontal="left"/>
    </xf>
    <xf numFmtId="0" fontId="23" fillId="0" borderId="0" xfId="19" applyFont="1"/>
    <xf numFmtId="170" fontId="19" fillId="0" borderId="0" xfId="19" applyNumberFormat="1" applyFont="1" applyBorder="1" applyAlignment="1">
      <alignment horizontal="left"/>
    </xf>
    <xf numFmtId="1" fontId="19" fillId="0" borderId="0" xfId="19" applyNumberFormat="1" applyFont="1" applyBorder="1" applyAlignment="1">
      <alignment horizontal="left"/>
    </xf>
    <xf numFmtId="169" fontId="3" fillId="0" borderId="0" xfId="19" applyNumberFormat="1"/>
    <xf numFmtId="178" fontId="6" fillId="7" borderId="0" xfId="12" applyNumberFormat="1" applyFont="1" applyFill="1" applyBorder="1" applyAlignment="1">
      <alignment horizontal="center"/>
    </xf>
    <xf numFmtId="0" fontId="3" fillId="7" borderId="0" xfId="12" applyFont="1" applyFill="1"/>
    <xf numFmtId="0" fontId="6" fillId="7" borderId="0" xfId="12" applyFont="1" applyFill="1"/>
    <xf numFmtId="172" fontId="7" fillId="7" borderId="6" xfId="12" applyNumberFormat="1" applyFont="1" applyFill="1" applyBorder="1" applyAlignment="1">
      <alignment horizontal="center"/>
    </xf>
    <xf numFmtId="172" fontId="7" fillId="7" borderId="7" xfId="12" applyNumberFormat="1" applyFont="1" applyFill="1" applyBorder="1" applyAlignment="1">
      <alignment horizontal="center"/>
    </xf>
    <xf numFmtId="172" fontId="7" fillId="7" borderId="8" xfId="12" applyNumberFormat="1" applyFont="1" applyFill="1" applyBorder="1" applyAlignment="1">
      <alignment horizontal="center"/>
    </xf>
    <xf numFmtId="172" fontId="7" fillId="7" borderId="9" xfId="12" applyNumberFormat="1" applyFont="1" applyFill="1" applyBorder="1" applyAlignment="1">
      <alignment horizontal="center"/>
    </xf>
    <xf numFmtId="172" fontId="7" fillId="7" borderId="12" xfId="12" applyNumberFormat="1" applyFont="1" applyFill="1" applyBorder="1" applyAlignment="1">
      <alignment horizontal="center"/>
    </xf>
    <xf numFmtId="172" fontId="7" fillId="7" borderId="5" xfId="12" applyNumberFormat="1" applyFont="1" applyFill="1" applyBorder="1" applyAlignment="1">
      <alignment horizontal="center"/>
    </xf>
    <xf numFmtId="173" fontId="7" fillId="7" borderId="0" xfId="12" applyNumberFormat="1" applyFont="1" applyFill="1" applyBorder="1" applyAlignment="1">
      <alignment horizontal="center"/>
    </xf>
    <xf numFmtId="2" fontId="7" fillId="7" borderId="0" xfId="12" applyNumberFormat="1" applyFont="1" applyFill="1" applyBorder="1" applyAlignment="1">
      <alignment horizontal="center"/>
    </xf>
    <xf numFmtId="173" fontId="32" fillId="7" borderId="0" xfId="12" applyNumberFormat="1" applyFont="1" applyFill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3" fillId="0" borderId="0" xfId="12" applyFont="1" applyBorder="1" applyAlignment="1">
      <alignment horizontal="center"/>
    </xf>
    <xf numFmtId="171" fontId="6" fillId="0" borderId="8" xfId="12" applyNumberFormat="1" applyFont="1" applyBorder="1" applyAlignment="1">
      <alignment horizontal="center"/>
    </xf>
    <xf numFmtId="171" fontId="6" fillId="0" borderId="14" xfId="12" applyNumberFormat="1" applyFont="1" applyBorder="1" applyAlignment="1">
      <alignment horizontal="center"/>
    </xf>
    <xf numFmtId="171" fontId="6" fillId="0" borderId="13" xfId="12" applyNumberFormat="1" applyFont="1" applyBorder="1" applyAlignment="1">
      <alignment horizontal="center"/>
    </xf>
    <xf numFmtId="168" fontId="7" fillId="0" borderId="6" xfId="12" applyNumberFormat="1" applyFont="1" applyBorder="1" applyAlignment="1">
      <alignment horizontal="center"/>
    </xf>
    <xf numFmtId="168" fontId="7" fillId="0" borderId="2" xfId="12" applyNumberFormat="1" applyFont="1" applyBorder="1" applyAlignment="1">
      <alignment horizontal="center"/>
    </xf>
    <xf numFmtId="168" fontId="7" fillId="0" borderId="10" xfId="12" applyNumberFormat="1" applyFont="1" applyBorder="1" applyAlignment="1">
      <alignment horizontal="center"/>
    </xf>
    <xf numFmtId="168" fontId="7" fillId="0" borderId="7" xfId="12" applyNumberFormat="1" applyFont="1" applyBorder="1" applyAlignment="1">
      <alignment horizontal="center"/>
    </xf>
    <xf numFmtId="168" fontId="7" fillId="0" borderId="0" xfId="12" applyNumberFormat="1" applyFont="1" applyBorder="1" applyAlignment="1">
      <alignment horizontal="center"/>
    </xf>
    <xf numFmtId="168" fontId="7" fillId="0" borderId="11" xfId="12" applyNumberFormat="1" applyFont="1" applyBorder="1" applyAlignment="1">
      <alignment horizontal="center"/>
    </xf>
    <xf numFmtId="0" fontId="7" fillId="0" borderId="6" xfId="12" applyNumberFormat="1" applyFont="1" applyBorder="1" applyAlignment="1">
      <alignment horizontal="center"/>
    </xf>
    <xf numFmtId="0" fontId="7" fillId="0" borderId="2" xfId="12" applyNumberFormat="1" applyFont="1" applyBorder="1" applyAlignment="1">
      <alignment horizontal="center"/>
    </xf>
    <xf numFmtId="0" fontId="7" fillId="0" borderId="8" xfId="12" applyNumberFormat="1" applyFont="1" applyBorder="1" applyAlignment="1">
      <alignment horizontal="center"/>
    </xf>
    <xf numFmtId="0" fontId="7" fillId="0" borderId="14" xfId="12" applyNumberFormat="1" applyFont="1" applyBorder="1" applyAlignment="1">
      <alignment horizontal="center"/>
    </xf>
    <xf numFmtId="0" fontId="7" fillId="0" borderId="0" xfId="12" applyNumberFormat="1" applyFont="1" applyBorder="1" applyAlignment="1">
      <alignment horizontal="center"/>
    </xf>
    <xf numFmtId="0" fontId="3" fillId="0" borderId="0" xfId="14" applyFont="1" applyAlignment="1">
      <alignment horizontal="center"/>
    </xf>
    <xf numFmtId="175" fontId="7" fillId="0" borderId="0" xfId="13" applyNumberFormat="1" applyFont="1" applyBorder="1" applyAlignment="1">
      <alignment horizontal="center" vertical="center"/>
    </xf>
    <xf numFmtId="175" fontId="7" fillId="0" borderId="6" xfId="13" applyNumberFormat="1" applyFont="1" applyBorder="1" applyAlignment="1">
      <alignment horizontal="center" vertical="center"/>
    </xf>
    <xf numFmtId="175" fontId="7" fillId="0" borderId="2" xfId="13" applyNumberFormat="1" applyFont="1" applyBorder="1" applyAlignment="1">
      <alignment horizontal="center" vertical="center"/>
    </xf>
    <xf numFmtId="175" fontId="7" fillId="0" borderId="10" xfId="13" applyNumberFormat="1" applyFont="1" applyBorder="1" applyAlignment="1">
      <alignment horizontal="center" vertical="center"/>
    </xf>
    <xf numFmtId="175" fontId="7" fillId="0" borderId="7" xfId="13" applyNumberFormat="1" applyFont="1" applyBorder="1" applyAlignment="1">
      <alignment horizontal="center" vertical="center"/>
    </xf>
    <xf numFmtId="175" fontId="7" fillId="0" borderId="11" xfId="13" applyNumberFormat="1" applyFont="1" applyBorder="1" applyAlignment="1">
      <alignment horizontal="center" vertical="center"/>
    </xf>
    <xf numFmtId="0" fontId="3" fillId="0" borderId="8" xfId="12" applyFont="1" applyBorder="1" applyAlignment="1">
      <alignment horizontal="center"/>
    </xf>
    <xf numFmtId="0" fontId="3" fillId="0" borderId="14" xfId="12" applyFont="1" applyBorder="1" applyAlignment="1">
      <alignment horizontal="center"/>
    </xf>
    <xf numFmtId="0" fontId="3" fillId="0" borderId="13" xfId="12" applyFont="1" applyBorder="1" applyAlignment="1">
      <alignment horizontal="center"/>
    </xf>
    <xf numFmtId="0" fontId="20" fillId="0" borderId="0" xfId="19" applyFont="1" applyBorder="1" applyAlignment="1">
      <alignment horizontal="center"/>
    </xf>
    <xf numFmtId="0" fontId="19" fillId="0" borderId="0" xfId="19" quotePrefix="1" applyFont="1" applyBorder="1" applyAlignment="1">
      <alignment horizontal="center"/>
    </xf>
    <xf numFmtId="0" fontId="19" fillId="0" borderId="0" xfId="19" applyFont="1" applyBorder="1" applyAlignment="1">
      <alignment horizontal="center"/>
    </xf>
    <xf numFmtId="0" fontId="18" fillId="0" borderId="2" xfId="19" applyNumberFormat="1" applyFont="1" applyBorder="1" applyAlignment="1">
      <alignment horizontal="center"/>
    </xf>
    <xf numFmtId="0" fontId="18" fillId="0" borderId="10" xfId="19" applyNumberFormat="1" applyFont="1" applyBorder="1" applyAlignment="1">
      <alignment horizontal="center"/>
    </xf>
  </cellXfs>
  <cellStyles count="25">
    <cellStyle name="Cabecera 1" xfId="1"/>
    <cellStyle name="Cabecera 2" xfId="2"/>
    <cellStyle name="Fecha" xfId="3"/>
    <cellStyle name="Fijo" xfId="4"/>
    <cellStyle name="Millares [0]_descripcion" xfId="5"/>
    <cellStyle name="Millares_descripcion" xfId="6"/>
    <cellStyle name="Moneda [0]_calc981" xfId="7"/>
    <cellStyle name="Moneda_calc981" xfId="8"/>
    <cellStyle name="Monetario" xfId="9"/>
    <cellStyle name="Monetario0" xfId="10"/>
    <cellStyle name="Normal" xfId="0" builtinId="0"/>
    <cellStyle name="Normal 2" xfId="19"/>
    <cellStyle name="Normal 3" xfId="21"/>
    <cellStyle name="Normal 4" xfId="22"/>
    <cellStyle name="Normal_Core 1 Data H-3258" xfId="11"/>
    <cellStyle name="Normal_Core Data H-3258" xfId="12"/>
    <cellStyle name="Normal_gvdata" xfId="13"/>
    <cellStyle name="Normal_Humidity Dry Core Data H-3258" xfId="14"/>
    <cellStyle name="Normal_Sheet1 2" xfId="23"/>
    <cellStyle name="Normal_spec_template_august29" xfId="20"/>
    <cellStyle name="Porcentaje" xfId="15"/>
    <cellStyle name="Punto" xfId="16"/>
    <cellStyle name="Punto0" xfId="17"/>
    <cellStyle name="Total" xfId="18" builtinId="25" customBuiltin="1"/>
    <cellStyle name="Total 2" xfId="2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0402290405931"/>
          <c:y val="2.8520548755968617E-2"/>
          <c:w val="0.82870557704349557"/>
          <c:h val="0.87165927135429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'Core Data'!$C$15</c:f>
              <c:strCache>
                <c:ptCount val="1"/>
                <c:pt idx="0">
                  <c:v>1000 psi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0000FF"/>
                </a:solidFill>
                <a:prstDash val="solid"/>
              </a:ln>
            </c:spPr>
            <c:trendlineType val="exp"/>
            <c:forward val="4"/>
            <c:backward val="4"/>
            <c:dispRSqr val="0"/>
            <c:dispEq val="1"/>
            <c:trendlineLbl>
              <c:layout>
                <c:manualLayout>
                  <c:x val="-5.9598765432098764E-2"/>
                  <c:y val="0.61237725529064113"/>
                </c:manualLayout>
              </c:layout>
              <c:numFmt formatCode="General" sourceLinked="0"/>
              <c:spPr>
                <a:solidFill>
                  <a:srgbClr val="FFFFFF"/>
                </a:solidFill>
                <a:ln w="3175">
                  <a:solidFill>
                    <a:srgbClr val="0000FF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'Core Data'!$J$17:$J$53</c:f>
              <c:numCache>
                <c:formatCode>?0.0</c:formatCode>
                <c:ptCount val="37"/>
                <c:pt idx="0">
                  <c:v>23.224773982677625</c:v>
                </c:pt>
                <c:pt idx="1">
                  <c:v>23.316292793562447</c:v>
                </c:pt>
                <c:pt idx="2">
                  <c:v>22.212485405654586</c:v>
                </c:pt>
                <c:pt idx="3">
                  <c:v>27.474806202354301</c:v>
                </c:pt>
                <c:pt idx="4">
                  <c:v>27.777332913627301</c:v>
                </c:pt>
                <c:pt idx="5">
                  <c:v>23.499160640420499</c:v>
                </c:pt>
                <c:pt idx="6">
                  <c:v>22.742885487914968</c:v>
                </c:pt>
                <c:pt idx="13">
                  <c:v>14.201786215350609</c:v>
                </c:pt>
                <c:pt idx="14">
                  <c:v>19.428875170029013</c:v>
                </c:pt>
                <c:pt idx="17">
                  <c:v>20.970624809764786</c:v>
                </c:pt>
                <c:pt idx="18">
                  <c:v>21.544733595678935</c:v>
                </c:pt>
              </c:numCache>
            </c:numRef>
          </c:xVal>
          <c:yVal>
            <c:numRef>
              <c:f>'Core Data'!$C$17:$C$53</c:f>
              <c:numCache>
                <c:formatCode>??0.???</c:formatCode>
                <c:ptCount val="37"/>
                <c:pt idx="0">
                  <c:v>147</c:v>
                </c:pt>
                <c:pt idx="1">
                  <c:v>16.7</c:v>
                </c:pt>
                <c:pt idx="2">
                  <c:v>6.07</c:v>
                </c:pt>
                <c:pt idx="3">
                  <c:v>167</c:v>
                </c:pt>
                <c:pt idx="4">
                  <c:v>159</c:v>
                </c:pt>
                <c:pt idx="5">
                  <c:v>42.1</c:v>
                </c:pt>
                <c:pt idx="6" formatCode="??0.0??">
                  <c:v>32</c:v>
                </c:pt>
                <c:pt idx="13">
                  <c:v>0.71099999999999997</c:v>
                </c:pt>
                <c:pt idx="14">
                  <c:v>2.75</c:v>
                </c:pt>
                <c:pt idx="17">
                  <c:v>4.3099999999999996</c:v>
                </c:pt>
                <c:pt idx="18">
                  <c:v>24.1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'Core Data'!$D$15</c:f>
              <c:strCache>
                <c:ptCount val="1"/>
                <c:pt idx="0">
                  <c:v>2000 psi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92D050"/>
              </a:solidFill>
              <a:ln>
                <a:solidFill>
                  <a:srgbClr val="000000"/>
                </a:solidFill>
              </a:ln>
            </c:spPr>
          </c:marker>
          <c:trendline>
            <c:spPr>
              <a:ln>
                <a:solidFill>
                  <a:srgbClr val="92D050"/>
                </a:solidFill>
              </a:ln>
            </c:spPr>
            <c:trendlineType val="exp"/>
            <c:forward val="4"/>
            <c:backward val="4"/>
            <c:dispRSqr val="0"/>
            <c:dispEq val="1"/>
            <c:trendlineLbl>
              <c:layout>
                <c:manualLayout>
                  <c:x val="-5.3425925925925925E-2"/>
                  <c:y val="0.65713268358937649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solidFill>
                    <a:srgbClr val="92D050"/>
                  </a:solidFill>
                </a:ln>
              </c:spPr>
              <c:txPr>
                <a:bodyPr/>
                <a:lstStyle/>
                <a:p>
                  <a:pPr>
                    <a:defRPr>
                      <a:solidFill>
                        <a:srgbClr val="92D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'Core Data'!$K$17:$K$53</c:f>
              <c:numCache>
                <c:formatCode>?0.0</c:formatCode>
                <c:ptCount val="37"/>
                <c:pt idx="0">
                  <c:v>23.085673421117093</c:v>
                </c:pt>
                <c:pt idx="1">
                  <c:v>23.184222398471295</c:v>
                </c:pt>
                <c:pt idx="2">
                  <c:v>22.092105071652291</c:v>
                </c:pt>
                <c:pt idx="3">
                  <c:v>27.300126154217747</c:v>
                </c:pt>
                <c:pt idx="4">
                  <c:v>27.654362474642792</c:v>
                </c:pt>
                <c:pt idx="5">
                  <c:v>23.360233146353544</c:v>
                </c:pt>
                <c:pt idx="6">
                  <c:v>22.60959457173508</c:v>
                </c:pt>
                <c:pt idx="13">
                  <c:v>14.052200794134354</c:v>
                </c:pt>
                <c:pt idx="14">
                  <c:v>19.264588683278969</c:v>
                </c:pt>
                <c:pt idx="17">
                  <c:v>20.799161260370308</c:v>
                </c:pt>
                <c:pt idx="18">
                  <c:v>21.39757066221398</c:v>
                </c:pt>
              </c:numCache>
            </c:numRef>
          </c:xVal>
          <c:yVal>
            <c:numRef>
              <c:f>'Core Data'!$D$17:$D$53</c:f>
              <c:numCache>
                <c:formatCode>??0.???</c:formatCode>
                <c:ptCount val="37"/>
                <c:pt idx="0">
                  <c:v>144</c:v>
                </c:pt>
                <c:pt idx="1">
                  <c:v>16.100000000000001</c:v>
                </c:pt>
                <c:pt idx="2" formatCode="??0.?0?">
                  <c:v>5.8</c:v>
                </c:pt>
                <c:pt idx="3">
                  <c:v>163</c:v>
                </c:pt>
                <c:pt idx="4">
                  <c:v>156</c:v>
                </c:pt>
                <c:pt idx="5">
                  <c:v>41.8</c:v>
                </c:pt>
                <c:pt idx="6">
                  <c:v>30.8</c:v>
                </c:pt>
                <c:pt idx="13">
                  <c:v>0.66100000000000003</c:v>
                </c:pt>
                <c:pt idx="14">
                  <c:v>2.64</c:v>
                </c:pt>
                <c:pt idx="17">
                  <c:v>4.1399999999999997</c:v>
                </c:pt>
                <c:pt idx="18">
                  <c:v>23.1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'Core Data'!$E$15</c:f>
              <c:strCache>
                <c:ptCount val="1"/>
                <c:pt idx="0">
                  <c:v>4000 psi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trendline>
            <c:spPr>
              <a:ln>
                <a:solidFill>
                  <a:srgbClr val="FF0000"/>
                </a:solidFill>
              </a:ln>
            </c:spPr>
            <c:trendlineType val="exp"/>
            <c:forward val="2"/>
            <c:dispRSqr val="0"/>
            <c:dispEq val="1"/>
            <c:trendlineLbl>
              <c:layout>
                <c:manualLayout>
                  <c:x val="-4.2438271604938273E-2"/>
                  <c:y val="0.6445594038507424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'Core Data'!$L$17:$L$53</c:f>
              <c:numCache>
                <c:formatCode>?0.0</c:formatCode>
                <c:ptCount val="37"/>
                <c:pt idx="0">
                  <c:v>22.95790871868105</c:v>
                </c:pt>
                <c:pt idx="1">
                  <c:v>23.074469994368208</c:v>
                </c:pt>
                <c:pt idx="2">
                  <c:v>21.971793912271529</c:v>
                </c:pt>
                <c:pt idx="3">
                  <c:v>27.172856828722047</c:v>
                </c:pt>
                <c:pt idx="4">
                  <c:v>27.52663482529173</c:v>
                </c:pt>
                <c:pt idx="5">
                  <c:v>23.229707683734738</c:v>
                </c:pt>
                <c:pt idx="6">
                  <c:v>22.484728302686843</c:v>
                </c:pt>
                <c:pt idx="13">
                  <c:v>13.928963321020221</c:v>
                </c:pt>
                <c:pt idx="14">
                  <c:v>19.131381720841627</c:v>
                </c:pt>
                <c:pt idx="17">
                  <c:v>20.679104405843042</c:v>
                </c:pt>
                <c:pt idx="18">
                  <c:v>21.273800089385336</c:v>
                </c:pt>
              </c:numCache>
            </c:numRef>
          </c:xVal>
          <c:yVal>
            <c:numRef>
              <c:f>'Core Data'!$E$17:$E$53</c:f>
              <c:numCache>
                <c:formatCode>??0.???</c:formatCode>
                <c:ptCount val="37"/>
                <c:pt idx="0">
                  <c:v>140</c:v>
                </c:pt>
                <c:pt idx="1">
                  <c:v>15.6</c:v>
                </c:pt>
                <c:pt idx="2">
                  <c:v>5.57</c:v>
                </c:pt>
                <c:pt idx="3">
                  <c:v>159</c:v>
                </c:pt>
                <c:pt idx="4">
                  <c:v>151</c:v>
                </c:pt>
                <c:pt idx="5">
                  <c:v>40.299999999999997</c:v>
                </c:pt>
                <c:pt idx="6">
                  <c:v>29.4</c:v>
                </c:pt>
                <c:pt idx="13">
                  <c:v>0.61499999999999999</c:v>
                </c:pt>
                <c:pt idx="14">
                  <c:v>2.41</c:v>
                </c:pt>
                <c:pt idx="17">
                  <c:v>3.94</c:v>
                </c:pt>
                <c:pt idx="18">
                  <c:v>22.3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63296"/>
        <c:axId val="109663872"/>
      </c:scatterChart>
      <c:valAx>
        <c:axId val="109663296"/>
        <c:scaling>
          <c:orientation val="minMax"/>
          <c:max val="28"/>
          <c:min val="1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Porosity at NCS, percent</a:t>
                </a:r>
              </a:p>
            </c:rich>
          </c:tx>
          <c:layout>
            <c:manualLayout>
              <c:xMode val="edge"/>
              <c:yMode val="edge"/>
              <c:x val="0.37037109944590263"/>
              <c:y val="0.95009081084115821"/>
            </c:manualLayout>
          </c:layout>
          <c:overlay val="0"/>
          <c:spPr>
            <a:noFill/>
            <a:ln w="25400">
              <a:noFill/>
            </a:ln>
          </c:spPr>
        </c:title>
        <c:numFmt formatCode="?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3872"/>
        <c:crossesAt val="1.0000000000000002E-2"/>
        <c:crossBetween val="midCat"/>
        <c:majorUnit val="4"/>
        <c:minorUnit val="2"/>
      </c:valAx>
      <c:valAx>
        <c:axId val="109663872"/>
        <c:scaling>
          <c:logBase val="10"/>
          <c:orientation val="minMax"/>
          <c:max val="10000"/>
          <c:min val="1.000000000000000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Permeability to Air, millidarcys</a:t>
                </a:r>
              </a:p>
            </c:rich>
          </c:tx>
          <c:layout>
            <c:manualLayout>
              <c:xMode val="edge"/>
              <c:yMode val="edge"/>
              <c:x val="1.1574074074074073E-2"/>
              <c:y val="0.30303086445745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3296"/>
        <c:crossesAt val="0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l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592592592592593"/>
          <c:y val="6.1329405502633827E-2"/>
          <c:w val="0.19466122290269272"/>
          <c:h val="0.17913422535469781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2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603871884435498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'MC3 (2000)'!$G$15:$G$28</c:f>
              <c:numCache>
                <c:formatCode>??0.000</c:formatCode>
                <c:ptCount val="14"/>
                <c:pt idx="0">
                  <c:v>0.51363962043234368</c:v>
                </c:pt>
                <c:pt idx="1">
                  <c:v>0.61356045424181693</c:v>
                </c:pt>
                <c:pt idx="2">
                  <c:v>0.7904900220536818</c:v>
                </c:pt>
              </c:numCache>
            </c:numRef>
          </c:xVal>
          <c:yVal>
            <c:numRef>
              <c:f>'MC3 (2000)'!$H$15:$H$28</c:f>
              <c:numCache>
                <c:formatCode>0.00</c:formatCode>
                <c:ptCount val="14"/>
                <c:pt idx="0">
                  <c:v>4.7133836512527871</c:v>
                </c:pt>
                <c:pt idx="1">
                  <c:v>4.8777832798974208</c:v>
                </c:pt>
                <c:pt idx="2">
                  <c:v>5.1788607986841582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0512"/>
        <c:axId val="132801088"/>
      </c:scatterChart>
      <c:valAx>
        <c:axId val="13280051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01088"/>
        <c:crosses val="autoZero"/>
        <c:crossBetween val="midCat"/>
        <c:majorUnit val="0.2"/>
        <c:minorUnit val="0.2"/>
      </c:valAx>
      <c:valAx>
        <c:axId val="13280108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005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553746571152290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'MC3 (4000)'!$G$15:$G$23</c:f>
              <c:numCache>
                <c:formatCode>??0.000</c:formatCode>
                <c:ptCount val="9"/>
                <c:pt idx="0">
                  <c:v>0.78706083976006869</c:v>
                </c:pt>
                <c:pt idx="1">
                  <c:v>0.62525527569775352</c:v>
                </c:pt>
                <c:pt idx="2">
                  <c:v>0.50660139956565198</c:v>
                </c:pt>
              </c:numCache>
            </c:numRef>
          </c:xVal>
          <c:yVal>
            <c:numRef>
              <c:f>'MC3 (4000)'!$H$15:$H$23</c:f>
              <c:numCache>
                <c:formatCode>0.00</c:formatCode>
                <c:ptCount val="9"/>
                <c:pt idx="0">
                  <c:v>4.9097178397581214</c:v>
                </c:pt>
                <c:pt idx="1">
                  <c:v>4.6076186936952608</c:v>
                </c:pt>
                <c:pt idx="2">
                  <c:v>4.4143588655333881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25664"/>
        <c:axId val="132826240"/>
      </c:scatterChart>
      <c:valAx>
        <c:axId val="13282566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26240"/>
        <c:crosses val="autoZero"/>
        <c:crossBetween val="midCat"/>
        <c:majorUnit val="0.2"/>
        <c:minorUnit val="0.2"/>
      </c:valAx>
      <c:valAx>
        <c:axId val="13282624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25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4.259270222801097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'MC4 (1000)'!$G$15:$G$21</c:f>
              <c:numCache>
                <c:formatCode>??0.000</c:formatCode>
                <c:ptCount val="7"/>
                <c:pt idx="0">
                  <c:v>0.82299410587032917</c:v>
                </c:pt>
                <c:pt idx="1">
                  <c:v>0.64748645195400267</c:v>
                </c:pt>
                <c:pt idx="2">
                  <c:v>0.53306249773296088</c:v>
                </c:pt>
              </c:numCache>
            </c:numRef>
          </c:xVal>
          <c:yVal>
            <c:numRef>
              <c:f>'MC4 (1000)'!$H$15:$H$21</c:f>
              <c:numCache>
                <c:formatCode>0</c:formatCode>
                <c:ptCount val="7"/>
                <c:pt idx="0">
                  <c:v>158.41054187397242</c:v>
                </c:pt>
                <c:pt idx="1">
                  <c:v>154.40429006830755</c:v>
                </c:pt>
                <c:pt idx="2">
                  <c:v>152.32937817088126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49056"/>
        <c:axId val="138749632"/>
      </c:scatterChart>
      <c:valAx>
        <c:axId val="13874905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49632"/>
        <c:crosses val="autoZero"/>
        <c:crossBetween val="midCat"/>
        <c:majorUnit val="0.2"/>
        <c:minorUnit val="0.2"/>
      </c:valAx>
      <c:valAx>
        <c:axId val="1387496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490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4.259270222801097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'MC4 (2000)'!$G$15:$G$20</c:f>
              <c:numCache>
                <c:formatCode>??0.000</c:formatCode>
                <c:ptCount val="6"/>
                <c:pt idx="0">
                  <c:v>0.53365288595965643</c:v>
                </c:pt>
                <c:pt idx="1">
                  <c:v>0.67198609936212539</c:v>
                </c:pt>
                <c:pt idx="2">
                  <c:v>0.82759397437702376</c:v>
                </c:pt>
              </c:numCache>
            </c:numRef>
          </c:xVal>
          <c:yVal>
            <c:numRef>
              <c:f>'MC4 (2000)'!$H$15:$H$20</c:f>
              <c:numCache>
                <c:formatCode>0</c:formatCode>
                <c:ptCount val="6"/>
                <c:pt idx="0">
                  <c:v>148.4690276739905</c:v>
                </c:pt>
                <c:pt idx="1">
                  <c:v>151.82270148492569</c:v>
                </c:pt>
                <c:pt idx="2">
                  <c:v>155.90738773555296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74208"/>
        <c:axId val="138774784"/>
      </c:scatterChart>
      <c:valAx>
        <c:axId val="13877420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74784"/>
        <c:crosses val="autoZero"/>
        <c:crossBetween val="midCat"/>
        <c:majorUnit val="0.2"/>
        <c:minorUnit val="0.2"/>
      </c:valAx>
      <c:valAx>
        <c:axId val="1387747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742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3.7580170899690173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'MC4 (4000)'!$G$15:$G$20</c:f>
              <c:numCache>
                <c:formatCode>??0.000</c:formatCode>
                <c:ptCount val="6"/>
                <c:pt idx="0">
                  <c:v>0.82663966700416247</c:v>
                </c:pt>
                <c:pt idx="1">
                  <c:v>0.67388886978253126</c:v>
                </c:pt>
                <c:pt idx="2">
                  <c:v>0.52227375304298385</c:v>
                </c:pt>
              </c:numCache>
            </c:numRef>
          </c:xVal>
          <c:yVal>
            <c:numRef>
              <c:f>'MC4 (4000)'!$H$15:$H$20</c:f>
              <c:numCache>
                <c:formatCode>0</c:formatCode>
                <c:ptCount val="6"/>
                <c:pt idx="0">
                  <c:v>151.48830711972528</c:v>
                </c:pt>
                <c:pt idx="1">
                  <c:v>146.76578854996765</c:v>
                </c:pt>
                <c:pt idx="2">
                  <c:v>142.44778351299357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99360"/>
        <c:axId val="138799936"/>
      </c:scatterChart>
      <c:valAx>
        <c:axId val="13879936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99936"/>
        <c:crosses val="autoZero"/>
        <c:crossBetween val="midCat"/>
        <c:majorUnit val="0.2"/>
        <c:minorUnit val="0.2"/>
      </c:valAx>
      <c:valAx>
        <c:axId val="1387999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99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9.5909063998579126E-4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'MC5 (1000)'!$G$15:$G$21</c:f>
              <c:numCache>
                <c:formatCode>??0.000</c:formatCode>
                <c:ptCount val="7"/>
                <c:pt idx="0">
                  <c:v>0.79317789291882568</c:v>
                </c:pt>
                <c:pt idx="1">
                  <c:v>0.62041160949868068</c:v>
                </c:pt>
                <c:pt idx="2">
                  <c:v>0.49736864370928163</c:v>
                </c:pt>
              </c:numCache>
            </c:numRef>
          </c:xVal>
          <c:yVal>
            <c:numRef>
              <c:f>'MC5 (1000)'!$H$15:$H$21</c:f>
              <c:numCache>
                <c:formatCode>0</c:formatCode>
                <c:ptCount val="7"/>
                <c:pt idx="0">
                  <c:v>152.1724609405164</c:v>
                </c:pt>
                <c:pt idx="1">
                  <c:v>149.92846215520845</c:v>
                </c:pt>
                <c:pt idx="2">
                  <c:v>148.06232289971206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42208"/>
        <c:axId val="147942784"/>
      </c:scatterChart>
      <c:valAx>
        <c:axId val="14794220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42784"/>
        <c:crosses val="autoZero"/>
        <c:crossBetween val="midCat"/>
        <c:majorUnit val="0.2"/>
        <c:minorUnit val="0.2"/>
      </c:valAx>
      <c:valAx>
        <c:axId val="1479427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422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1.3277090363704537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'MC5 (2000)'!$G$15:$G$20</c:f>
              <c:numCache>
                <c:formatCode>??0.000</c:formatCode>
                <c:ptCount val="6"/>
                <c:pt idx="0">
                  <c:v>0.49701960717999888</c:v>
                </c:pt>
                <c:pt idx="1">
                  <c:v>0.6485866231215659</c:v>
                </c:pt>
                <c:pt idx="2">
                  <c:v>0.80448884631175577</c:v>
                </c:pt>
              </c:numCache>
            </c:numRef>
          </c:xVal>
          <c:yVal>
            <c:numRef>
              <c:f>'MC5 (2000)'!$H$15:$H$20</c:f>
              <c:numCache>
                <c:formatCode>0</c:formatCode>
                <c:ptCount val="6"/>
                <c:pt idx="0">
                  <c:v>142.42385774973812</c:v>
                </c:pt>
                <c:pt idx="1">
                  <c:v>145.36370879164096</c:v>
                </c:pt>
                <c:pt idx="2">
                  <c:v>147.81344517872446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67360"/>
        <c:axId val="147967936"/>
      </c:scatterChart>
      <c:valAx>
        <c:axId val="14796736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67936"/>
        <c:crosses val="autoZero"/>
        <c:crossBetween val="midCat"/>
        <c:majorUnit val="0.2"/>
        <c:minorUnit val="0.2"/>
      </c:valAx>
      <c:valAx>
        <c:axId val="1479679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67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1.1918773311230833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'MC5 (4000)'!$G$15:$G$20</c:f>
              <c:numCache>
                <c:formatCode>??0.000</c:formatCode>
                <c:ptCount val="6"/>
                <c:pt idx="0">
                  <c:v>0.79233330188297768</c:v>
                </c:pt>
                <c:pt idx="1">
                  <c:v>0.65233651082529709</c:v>
                </c:pt>
                <c:pt idx="2">
                  <c:v>0.50125347476849091</c:v>
                </c:pt>
              </c:numCache>
            </c:numRef>
          </c:xVal>
          <c:yVal>
            <c:numRef>
              <c:f>'MC5 (4000)'!$H$15:$H$20</c:f>
              <c:numCache>
                <c:formatCode>0</c:formatCode>
                <c:ptCount val="6"/>
                <c:pt idx="0">
                  <c:v>143.35024119356507</c:v>
                </c:pt>
                <c:pt idx="1">
                  <c:v>140.94918436968925</c:v>
                </c:pt>
                <c:pt idx="2">
                  <c:v>137.66180402074164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02112"/>
        <c:axId val="148402688"/>
      </c:scatterChart>
      <c:valAx>
        <c:axId val="14840211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02688"/>
        <c:crosses val="autoZero"/>
        <c:crossBetween val="midCat"/>
        <c:majorUnit val="0.2"/>
        <c:minorUnit val="0.2"/>
      </c:valAx>
      <c:valAx>
        <c:axId val="14840268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02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2.0898703451542242E-4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'MC6 (1000)'!$G$15:$G$25</c:f>
              <c:numCache>
                <c:formatCode>??0.000</c:formatCode>
                <c:ptCount val="11"/>
                <c:pt idx="0">
                  <c:v>0.80545888027184775</c:v>
                </c:pt>
                <c:pt idx="1">
                  <c:v>0.62680201313656914</c:v>
                </c:pt>
                <c:pt idx="2">
                  <c:v>0.4827223755091315</c:v>
                </c:pt>
              </c:numCache>
            </c:numRef>
          </c:xVal>
          <c:yVal>
            <c:numRef>
              <c:f>'MC6 (1000)'!$H$15:$H$25</c:f>
              <c:numCache>
                <c:formatCode>0.0</c:formatCode>
                <c:ptCount val="11"/>
                <c:pt idx="0">
                  <c:v>39.201886416210783</c:v>
                </c:pt>
                <c:pt idx="1">
                  <c:v>38.124054801016349</c:v>
                </c:pt>
                <c:pt idx="2">
                  <c:v>37.289341231848674</c:v>
                </c:pt>
              </c:numCache>
            </c:numRef>
          </c:yVal>
          <c:smooth val="0"/>
        </c:ser>
        <c:ser>
          <c:idx val="0"/>
          <c:order val="1"/>
          <c:spPr>
            <a:ln w="28575">
              <a:noFill/>
            </a:ln>
          </c:spPr>
          <c:xVal>
            <c:numRef>
              <c:f>'MC6 (1000)'!$G$13</c:f>
              <c:numCache>
                <c:formatCode>?0.0</c:formatCode>
                <c:ptCount val="1"/>
              </c:numCache>
            </c:numRef>
          </c:xVal>
          <c:yVal>
            <c:numRef>
              <c:f>'MC6 (1000)'!$H$13</c:f>
              <c:numCache>
                <c:formatCode>?0.0</c:formatCode>
                <c:ptCount val="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27264"/>
        <c:axId val="148427840"/>
      </c:scatterChart>
      <c:valAx>
        <c:axId val="14842726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27840"/>
        <c:crosses val="autoZero"/>
        <c:crossBetween val="midCat"/>
        <c:majorUnit val="0.2"/>
        <c:minorUnit val="0.2"/>
      </c:valAx>
      <c:valAx>
        <c:axId val="14842784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272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4.1901209717206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'MC6 (2000)'!$G$15:$G$24</c:f>
              <c:numCache>
                <c:formatCode>??0.000</c:formatCode>
                <c:ptCount val="10"/>
                <c:pt idx="0">
                  <c:v>0.48145721399554448</c:v>
                </c:pt>
                <c:pt idx="1">
                  <c:v>0.65328621279811516</c:v>
                </c:pt>
                <c:pt idx="2">
                  <c:v>0.78441419802508672</c:v>
                </c:pt>
              </c:numCache>
            </c:numRef>
          </c:xVal>
          <c:yVal>
            <c:numRef>
              <c:f>'MC6 (2000)'!$H$15:$H$24</c:f>
              <c:numCache>
                <c:formatCode>0.0</c:formatCode>
                <c:ptCount val="10"/>
                <c:pt idx="0">
                  <c:v>36.28574641616715</c:v>
                </c:pt>
                <c:pt idx="1">
                  <c:v>37.505781995789569</c:v>
                </c:pt>
                <c:pt idx="2">
                  <c:v>38.475218920612178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14560"/>
        <c:axId val="148715136"/>
      </c:scatterChart>
      <c:valAx>
        <c:axId val="14871456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15136"/>
        <c:crosses val="autoZero"/>
        <c:crossBetween val="midCat"/>
        <c:majorUnit val="0.2"/>
        <c:minorUnit val="0.2"/>
      </c:valAx>
      <c:valAx>
        <c:axId val="14871513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14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8909512761021"/>
          <c:y val="5.8928571428571427E-2"/>
          <c:w val="0.83294663573085848"/>
          <c:h val="0.84107142857142858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'Core Data'!$L$17:$L$53</c:f>
              <c:numCache>
                <c:formatCode>?0.0</c:formatCode>
                <c:ptCount val="37"/>
                <c:pt idx="0">
                  <c:v>22.95790871868105</c:v>
                </c:pt>
                <c:pt idx="1">
                  <c:v>23.074469994368208</c:v>
                </c:pt>
                <c:pt idx="2">
                  <c:v>21.971793912271529</c:v>
                </c:pt>
                <c:pt idx="3">
                  <c:v>27.172856828722047</c:v>
                </c:pt>
                <c:pt idx="4">
                  <c:v>27.52663482529173</c:v>
                </c:pt>
                <c:pt idx="5">
                  <c:v>23.229707683734738</c:v>
                </c:pt>
                <c:pt idx="6">
                  <c:v>22.484728302686843</c:v>
                </c:pt>
                <c:pt idx="13">
                  <c:v>13.928963321020221</c:v>
                </c:pt>
                <c:pt idx="14">
                  <c:v>19.131381720841627</c:v>
                </c:pt>
                <c:pt idx="17">
                  <c:v>20.679104405843042</c:v>
                </c:pt>
                <c:pt idx="18">
                  <c:v>21.273800089385336</c:v>
                </c:pt>
              </c:numCache>
            </c:numRef>
          </c:xVal>
          <c:yVal>
            <c:numRef>
              <c:f>'Core Data'!$N$17:$N$53</c:f>
              <c:numCache>
                <c:formatCode>??0.0</c:formatCode>
                <c:ptCount val="37"/>
                <c:pt idx="0">
                  <c:v>63.200951172954653</c:v>
                </c:pt>
                <c:pt idx="1">
                  <c:v>53.39226982101205</c:v>
                </c:pt>
                <c:pt idx="2">
                  <c:v>52.442748253878989</c:v>
                </c:pt>
                <c:pt idx="3">
                  <c:v>55.736604709843483</c:v>
                </c:pt>
                <c:pt idx="4">
                  <c:v>39.327358820387573</c:v>
                </c:pt>
                <c:pt idx="5">
                  <c:v>78.235542936087938</c:v>
                </c:pt>
                <c:pt idx="6">
                  <c:v>52.353510897575397</c:v>
                </c:pt>
                <c:pt idx="13">
                  <c:v>74.345812411070028</c:v>
                </c:pt>
                <c:pt idx="14">
                  <c:v>84.186037359802114</c:v>
                </c:pt>
                <c:pt idx="17">
                  <c:v>83.327934068009043</c:v>
                </c:pt>
                <c:pt idx="18">
                  <c:v>78.387324883706441</c:v>
                </c:pt>
              </c:numCache>
            </c:numRef>
          </c:yVal>
          <c:smooth val="0"/>
        </c:ser>
        <c:ser>
          <c:idx val="1"/>
          <c:order val="1"/>
          <c:tx>
            <c:v>Oil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'Core Data'!$L$17:$L$53</c:f>
              <c:numCache>
                <c:formatCode>?0.0</c:formatCode>
                <c:ptCount val="37"/>
                <c:pt idx="0">
                  <c:v>22.95790871868105</c:v>
                </c:pt>
                <c:pt idx="1">
                  <c:v>23.074469994368208</c:v>
                </c:pt>
                <c:pt idx="2">
                  <c:v>21.971793912271529</c:v>
                </c:pt>
                <c:pt idx="3">
                  <c:v>27.172856828722047</c:v>
                </c:pt>
                <c:pt idx="4">
                  <c:v>27.52663482529173</c:v>
                </c:pt>
                <c:pt idx="5">
                  <c:v>23.229707683734738</c:v>
                </c:pt>
                <c:pt idx="6">
                  <c:v>22.484728302686843</c:v>
                </c:pt>
                <c:pt idx="13">
                  <c:v>13.928963321020221</c:v>
                </c:pt>
                <c:pt idx="14">
                  <c:v>19.131381720841627</c:v>
                </c:pt>
                <c:pt idx="17">
                  <c:v>20.679104405843042</c:v>
                </c:pt>
                <c:pt idx="18">
                  <c:v>21.273800089385336</c:v>
                </c:pt>
              </c:numCache>
            </c:numRef>
          </c:xVal>
          <c:yVal>
            <c:numRef>
              <c:f>'Core Data'!$O$17:$O$53</c:f>
              <c:numCache>
                <c:formatCode>??0.0</c:formatCode>
                <c:ptCount val="37"/>
                <c:pt idx="0">
                  <c:v>28.659755612478232</c:v>
                </c:pt>
                <c:pt idx="1">
                  <c:v>68.745152718635154</c:v>
                </c:pt>
                <c:pt idx="2">
                  <c:v>47.853618805877943</c:v>
                </c:pt>
                <c:pt idx="3">
                  <c:v>36.427945383794167</c:v>
                </c:pt>
                <c:pt idx="4">
                  <c:v>72.790535309526447</c:v>
                </c:pt>
                <c:pt idx="5">
                  <c:v>15.964194914052612</c:v>
                </c:pt>
                <c:pt idx="6">
                  <c:v>76.311131180693238</c:v>
                </c:pt>
                <c:pt idx="13">
                  <c:v>19.863717583525347</c:v>
                </c:pt>
                <c:pt idx="14">
                  <c:v>9.4332379580423655</c:v>
                </c:pt>
                <c:pt idx="17">
                  <c:v>8.8238278172342497</c:v>
                </c:pt>
                <c:pt idx="18">
                  <c:v>15.913998972617843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79008"/>
        <c:axId val="110379584"/>
      </c:scatterChart>
      <c:valAx>
        <c:axId val="110379008"/>
        <c:scaling>
          <c:orientation val="minMax"/>
          <c:max val="28"/>
          <c:min val="1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Porosity at NCS, percent</a:t>
                </a:r>
              </a:p>
            </c:rich>
          </c:tx>
          <c:layout>
            <c:manualLayout>
              <c:xMode val="edge"/>
              <c:yMode val="edge"/>
              <c:x val="0.36658932714617171"/>
              <c:y val="0.95"/>
            </c:manualLayout>
          </c:layout>
          <c:overlay val="0"/>
          <c:spPr>
            <a:noFill/>
            <a:ln w="25400">
              <a:noFill/>
            </a:ln>
          </c:spPr>
        </c:title>
        <c:numFmt formatCode="?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9584"/>
        <c:crossesAt val="0"/>
        <c:crossBetween val="midCat"/>
        <c:majorUnit val="4"/>
        <c:minorUnit val="2"/>
      </c:valAx>
      <c:valAx>
        <c:axId val="1103795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Fluid Saturations, percent pore space</a:t>
                </a:r>
              </a:p>
            </c:rich>
          </c:tx>
          <c:layout>
            <c:manualLayout>
              <c:xMode val="edge"/>
              <c:yMode val="edge"/>
              <c:x val="1.1600928074245939E-2"/>
              <c:y val="0.28214285714285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9008"/>
        <c:crossesAt val="0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60605915114261"/>
          <c:y val="6.9075355066597982E-2"/>
          <c:w val="0.12151262723257153"/>
          <c:h val="0.10015012142173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2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3.9429084522329447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'MC6 (4000)'!$G$15:$G$25</c:f>
              <c:numCache>
                <c:formatCode>??0.000</c:formatCode>
                <c:ptCount val="11"/>
                <c:pt idx="0">
                  <c:v>0.78395391016750227</c:v>
                </c:pt>
                <c:pt idx="1">
                  <c:v>0.61402189354056991</c:v>
                </c:pt>
                <c:pt idx="2">
                  <c:v>0.50012336330919949</c:v>
                </c:pt>
              </c:numCache>
            </c:numRef>
          </c:xVal>
          <c:yVal>
            <c:numRef>
              <c:f>'MC6 (4000)'!$H$15:$H$25</c:f>
              <c:numCache>
                <c:formatCode>0.0</c:formatCode>
                <c:ptCount val="11"/>
                <c:pt idx="0">
                  <c:v>37.225425856936198</c:v>
                </c:pt>
                <c:pt idx="1">
                  <c:v>35.850754228593168</c:v>
                </c:pt>
                <c:pt idx="2">
                  <c:v>34.824135637808482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39712"/>
        <c:axId val="148740288"/>
      </c:scatterChart>
      <c:valAx>
        <c:axId val="14873971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40288"/>
        <c:crosses val="autoZero"/>
        <c:crossBetween val="midCat"/>
        <c:majorUnit val="0.2"/>
        <c:minorUnit val="0.2"/>
      </c:valAx>
      <c:valAx>
        <c:axId val="14874028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397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8243504083147737"/>
                  <c:y val="5.5124030548812979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'MC7 (1000)'!$G$15:$G$24</c:f>
              <c:numCache>
                <c:formatCode>??0.000</c:formatCode>
                <c:ptCount val="10"/>
                <c:pt idx="0">
                  <c:v>0.78839086934363345</c:v>
                </c:pt>
                <c:pt idx="1">
                  <c:v>0.65100002214888475</c:v>
                </c:pt>
                <c:pt idx="2">
                  <c:v>0.5022470566121563</c:v>
                </c:pt>
              </c:numCache>
            </c:numRef>
          </c:xVal>
          <c:yVal>
            <c:numRef>
              <c:f>'MC7 (1000)'!$H$15:$H$24</c:f>
              <c:numCache>
                <c:formatCode>0.0</c:formatCode>
                <c:ptCount val="10"/>
                <c:pt idx="0">
                  <c:v>29.162160650459242</c:v>
                </c:pt>
                <c:pt idx="1">
                  <c:v>28.451452996599812</c:v>
                </c:pt>
                <c:pt idx="2">
                  <c:v>27.716705680478864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64864"/>
        <c:axId val="148765440"/>
      </c:scatterChart>
      <c:valAx>
        <c:axId val="14876486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65440"/>
        <c:crosses val="autoZero"/>
        <c:crossBetween val="midCat"/>
        <c:majorUnit val="0.2"/>
        <c:minorUnit val="0.2"/>
      </c:valAx>
      <c:valAx>
        <c:axId val="14876544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64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6.264282754129417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'MC7 (2000)'!$G$15:$G$25</c:f>
              <c:numCache>
                <c:formatCode>??0.000</c:formatCode>
                <c:ptCount val="11"/>
                <c:pt idx="0">
                  <c:v>0.80585638691634898</c:v>
                </c:pt>
                <c:pt idx="1">
                  <c:v>0.65173621890105993</c:v>
                </c:pt>
                <c:pt idx="2">
                  <c:v>0.49956658451601932</c:v>
                </c:pt>
              </c:numCache>
            </c:numRef>
          </c:xVal>
          <c:yVal>
            <c:numRef>
              <c:f>'MC7 (2000)'!$H$15:$H$25</c:f>
              <c:numCache>
                <c:formatCode>0.0</c:formatCode>
                <c:ptCount val="11"/>
                <c:pt idx="0">
                  <c:v>28.137432747713941</c:v>
                </c:pt>
                <c:pt idx="1">
                  <c:v>27.300630565407801</c:v>
                </c:pt>
                <c:pt idx="2">
                  <c:v>26.544945344809516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12896"/>
        <c:axId val="148913472"/>
      </c:scatterChart>
      <c:valAx>
        <c:axId val="14891289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13472"/>
        <c:crosses val="autoZero"/>
        <c:crossBetween val="midCat"/>
        <c:majorUnit val="0.2"/>
        <c:minorUnit val="0.2"/>
      </c:valAx>
      <c:valAx>
        <c:axId val="14891347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12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5.763029621297338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'MC7 (4000)'!$G$15:$G$25</c:f>
              <c:numCache>
                <c:formatCode>??0.000</c:formatCode>
                <c:ptCount val="11"/>
                <c:pt idx="0">
                  <c:v>0.49971097283144617</c:v>
                </c:pt>
                <c:pt idx="1">
                  <c:v>0.64842922696787852</c:v>
                </c:pt>
                <c:pt idx="2">
                  <c:v>0.80539266728777326</c:v>
                </c:pt>
              </c:numCache>
            </c:numRef>
          </c:xVal>
          <c:yVal>
            <c:numRef>
              <c:f>'MC7 (4000)'!$H$15:$H$25</c:f>
              <c:numCache>
                <c:formatCode>0.0</c:formatCode>
                <c:ptCount val="11"/>
                <c:pt idx="0">
                  <c:v>25.47140491590093</c:v>
                </c:pt>
                <c:pt idx="1">
                  <c:v>26.291837347224419</c:v>
                </c:pt>
                <c:pt idx="2">
                  <c:v>27.213094980748945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46240"/>
        <c:axId val="149618688"/>
      </c:scatterChart>
      <c:valAx>
        <c:axId val="14894624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18688"/>
        <c:crosses val="autoZero"/>
        <c:crossBetween val="midCat"/>
        <c:majorUnit val="0.2"/>
        <c:minorUnit val="0.2"/>
      </c:valAx>
      <c:valAx>
        <c:axId val="149618688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462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17371937639198"/>
          <c:y val="8.272058098000907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8273199703043801"/>
                  <c:y val="0.19547490774179543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'MC18 (1000)'!$G$15:$G$24</c:f>
              <c:numCache>
                <c:formatCode>??0.000</c:formatCode>
                <c:ptCount val="10"/>
                <c:pt idx="0">
                  <c:v>0.83047016274864394</c:v>
                </c:pt>
                <c:pt idx="1">
                  <c:v>0.88021082894106384</c:v>
                </c:pt>
                <c:pt idx="2">
                  <c:v>0.93628950050968407</c:v>
                </c:pt>
              </c:numCache>
            </c:numRef>
          </c:xVal>
          <c:yVal>
            <c:numRef>
              <c:f>'MC18 (1000)'!$H$15:$H$24</c:f>
              <c:numCache>
                <c:formatCode>0.000</c:formatCode>
                <c:ptCount val="10"/>
                <c:pt idx="0">
                  <c:v>0.69381895777562486</c:v>
                </c:pt>
                <c:pt idx="1">
                  <c:v>0.71290279519861888</c:v>
                </c:pt>
                <c:pt idx="2">
                  <c:v>0.7319687278418896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43264"/>
        <c:axId val="149643840"/>
      </c:scatterChart>
      <c:valAx>
        <c:axId val="14964326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43840"/>
        <c:crosses val="autoZero"/>
        <c:crossBetween val="midCat"/>
        <c:majorUnit val="0.2"/>
        <c:minorUnit val="0.2"/>
      </c:valAx>
      <c:valAx>
        <c:axId val="149643840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432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9547490774179543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'MC18 (2000)'!$G$15:$G$22</c:f>
              <c:numCache>
                <c:formatCode>??0.000</c:formatCode>
                <c:ptCount val="8"/>
                <c:pt idx="0">
                  <c:v>0.93628950050968407</c:v>
                </c:pt>
                <c:pt idx="1">
                  <c:v>0.86748125848533153</c:v>
                </c:pt>
                <c:pt idx="2">
                  <c:v>0.80809413834818</c:v>
                </c:pt>
              </c:numCache>
            </c:numRef>
          </c:xVal>
          <c:yVal>
            <c:numRef>
              <c:f>'MC18 (2000)'!$H$15:$H$22</c:f>
              <c:numCache>
                <c:formatCode>0.000</c:formatCode>
                <c:ptCount val="8"/>
                <c:pt idx="0">
                  <c:v>0.68376366998672389</c:v>
                </c:pt>
                <c:pt idx="1">
                  <c:v>0.66096876999484655</c:v>
                </c:pt>
                <c:pt idx="2">
                  <c:v>0.64361987342660965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68416"/>
        <c:axId val="149668992"/>
      </c:scatterChart>
      <c:valAx>
        <c:axId val="14966841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68992"/>
        <c:crosses val="autoZero"/>
        <c:crossBetween val="midCat"/>
        <c:majorUnit val="0.2"/>
        <c:minorUnit val="0.2"/>
      </c:valAx>
      <c:valAx>
        <c:axId val="14966899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684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20048743907011624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'MC18 (4000)'!$G$15:$G$20</c:f>
              <c:numCache>
                <c:formatCode>??0.000</c:formatCode>
                <c:ptCount val="6"/>
                <c:pt idx="0">
                  <c:v>0.79908650970583439</c:v>
                </c:pt>
                <c:pt idx="1">
                  <c:v>0.85936494941816266</c:v>
                </c:pt>
                <c:pt idx="2">
                  <c:v>0.93036211699164362</c:v>
                </c:pt>
              </c:numCache>
            </c:numRef>
          </c:xVal>
          <c:yVal>
            <c:numRef>
              <c:f>'MC18 (4000)'!$H$15:$H$20</c:f>
              <c:numCache>
                <c:formatCode>0.000</c:formatCode>
                <c:ptCount val="6"/>
                <c:pt idx="0">
                  <c:v>0.59966010892193755</c:v>
                </c:pt>
                <c:pt idx="1">
                  <c:v>0.61509145398216647</c:v>
                </c:pt>
                <c:pt idx="2">
                  <c:v>0.63482045335336545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61952"/>
        <c:axId val="147662528"/>
      </c:scatterChart>
      <c:valAx>
        <c:axId val="14766195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62528"/>
        <c:crosses val="autoZero"/>
        <c:crossBetween val="midCat"/>
        <c:majorUnit val="0.2"/>
        <c:minorUnit val="0.2"/>
      </c:valAx>
      <c:valAx>
        <c:axId val="14766252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61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603871884435498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'MC19 (1000)'!$G$15:$G$30</c:f>
              <c:numCache>
                <c:formatCode>??0.000</c:formatCode>
                <c:ptCount val="16"/>
                <c:pt idx="0">
                  <c:v>0.79813175473849995</c:v>
                </c:pt>
                <c:pt idx="1">
                  <c:v>0.63683834203627065</c:v>
                </c:pt>
                <c:pt idx="2">
                  <c:v>0.49327850969203663</c:v>
                </c:pt>
              </c:numCache>
            </c:numRef>
          </c:xVal>
          <c:yVal>
            <c:numRef>
              <c:f>'MC19 (1000)'!$H$15:$H$30</c:f>
              <c:numCache>
                <c:formatCode>0.00</c:formatCode>
                <c:ptCount val="16"/>
                <c:pt idx="0">
                  <c:v>2.5251076749353412</c:v>
                </c:pt>
                <c:pt idx="1">
                  <c:v>2.3724306112104889</c:v>
                </c:pt>
                <c:pt idx="2">
                  <c:v>2.2282308183083392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87104"/>
        <c:axId val="147687680"/>
      </c:scatterChart>
      <c:valAx>
        <c:axId val="14768710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87680"/>
        <c:crosses val="autoZero"/>
        <c:crossBetween val="midCat"/>
        <c:majorUnit val="0.2"/>
        <c:minorUnit val="0.2"/>
      </c:valAx>
      <c:valAx>
        <c:axId val="147687680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87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603871884435498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'MC19 (2000)'!$G$15:$G$28</c:f>
              <c:numCache>
                <c:formatCode>??0.000</c:formatCode>
                <c:ptCount val="14"/>
                <c:pt idx="0">
                  <c:v>0.79839191611886773</c:v>
                </c:pt>
                <c:pt idx="1">
                  <c:v>0.63462451958371102</c:v>
                </c:pt>
                <c:pt idx="2">
                  <c:v>0.49157077869949156</c:v>
                </c:pt>
              </c:numCache>
            </c:numRef>
          </c:xVal>
          <c:yVal>
            <c:numRef>
              <c:f>'MC19 (2000)'!$H$15:$H$28</c:f>
              <c:numCache>
                <c:formatCode>0.00</c:formatCode>
                <c:ptCount val="14"/>
                <c:pt idx="0">
                  <c:v>2.3602465040604139</c:v>
                </c:pt>
                <c:pt idx="1">
                  <c:v>2.2143450871020596</c:v>
                </c:pt>
                <c:pt idx="2">
                  <c:v>2.0741272910532014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12256"/>
        <c:axId val="147712832"/>
      </c:scatterChart>
      <c:valAx>
        <c:axId val="14771225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712832"/>
        <c:crosses val="autoZero"/>
        <c:crossBetween val="midCat"/>
        <c:majorUnit val="0.2"/>
        <c:minorUnit val="0.2"/>
      </c:valAx>
      <c:valAx>
        <c:axId val="147712832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7122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578809227793894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'MC19 (4000)'!$G$15:$G$25</c:f>
              <c:numCache>
                <c:formatCode>??0.000</c:formatCode>
                <c:ptCount val="11"/>
                <c:pt idx="0">
                  <c:v>0.49151323600729113</c:v>
                </c:pt>
                <c:pt idx="1">
                  <c:v>0.63521428108318378</c:v>
                </c:pt>
                <c:pt idx="2">
                  <c:v>0.77874042868876359</c:v>
                </c:pt>
              </c:numCache>
            </c:numRef>
          </c:xVal>
          <c:yVal>
            <c:numRef>
              <c:f>'MC19 (4000)'!$H$15:$H$25</c:f>
              <c:numCache>
                <c:formatCode>0.00</c:formatCode>
                <c:ptCount val="11"/>
                <c:pt idx="0">
                  <c:v>1.9389242527003656</c:v>
                </c:pt>
                <c:pt idx="1">
                  <c:v>2.0686554702307292</c:v>
                </c:pt>
                <c:pt idx="2">
                  <c:v>2.193437491971773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67136"/>
        <c:axId val="167267712"/>
      </c:scatterChart>
      <c:valAx>
        <c:axId val="16726713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267712"/>
        <c:crosses val="autoZero"/>
        <c:crossBetween val="midCat"/>
        <c:majorUnit val="0.2"/>
        <c:minorUnit val="0.2"/>
      </c:valAx>
      <c:valAx>
        <c:axId val="167267712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267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788418708240537"/>
                  <c:y val="6.2496990507765478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 (1000)'!$G$15:$G$17</c:f>
              <c:numCache>
                <c:formatCode>??0.000</c:formatCode>
                <c:ptCount val="3"/>
                <c:pt idx="0">
                  <c:v>0.78679747835048774</c:v>
                </c:pt>
                <c:pt idx="1">
                  <c:v>0.63952653451989816</c:v>
                </c:pt>
                <c:pt idx="2">
                  <c:v>0.5211301318250724</c:v>
                </c:pt>
              </c:numCache>
            </c:numRef>
          </c:xVal>
          <c:yVal>
            <c:numRef>
              <c:f>'MC1 (1000)'!$H$15:$H$17</c:f>
              <c:numCache>
                <c:formatCode>0</c:formatCode>
                <c:ptCount val="3"/>
                <c:pt idx="0">
                  <c:v>137.58021389668181</c:v>
                </c:pt>
                <c:pt idx="1">
                  <c:v>134.86540779998558</c:v>
                </c:pt>
                <c:pt idx="2">
                  <c:v>132.57425477362784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83040"/>
        <c:axId val="110383616"/>
      </c:scatterChart>
      <c:valAx>
        <c:axId val="11038304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83616"/>
        <c:crosses val="autoZero"/>
        <c:crossBetween val="midCat"/>
        <c:majorUnit val="0.2"/>
        <c:minorUnit val="0.2"/>
      </c:valAx>
      <c:valAx>
        <c:axId val="11038361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830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9.5224281175379399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'MC24 (1000)'!$G$15:$G$27</c:f>
              <c:numCache>
                <c:formatCode>??0.000</c:formatCode>
                <c:ptCount val="13"/>
                <c:pt idx="0">
                  <c:v>0.79379911956140103</c:v>
                </c:pt>
                <c:pt idx="1">
                  <c:v>0.65002100979720012</c:v>
                </c:pt>
                <c:pt idx="2">
                  <c:v>0.4935435662351183</c:v>
                </c:pt>
              </c:numCache>
            </c:numRef>
          </c:xVal>
          <c:yVal>
            <c:numRef>
              <c:f>'MC24 (1000)'!$H$15:$H$27</c:f>
              <c:numCache>
                <c:formatCode>0.00</c:formatCode>
                <c:ptCount val="13"/>
                <c:pt idx="0">
                  <c:v>3.9574648172941989</c:v>
                </c:pt>
                <c:pt idx="1">
                  <c:v>3.7820719902523976</c:v>
                </c:pt>
                <c:pt idx="2">
                  <c:v>3.5822741551512145</c:v>
                </c:pt>
              </c:numCache>
            </c:numRef>
          </c:yVal>
          <c:smooth val="0"/>
        </c:ser>
        <c:ser>
          <c:idx val="0"/>
          <c:order val="1"/>
          <c:spPr>
            <a:ln w="28575">
              <a:noFill/>
            </a:ln>
          </c:spPr>
          <c:xVal>
            <c:numRef>
              <c:f>'MC24 (1000)'!$G$13</c:f>
              <c:numCache>
                <c:formatCode>?0.0</c:formatCode>
                <c:ptCount val="1"/>
              </c:numCache>
            </c:numRef>
          </c:xVal>
          <c:yVal>
            <c:numRef>
              <c:f>'MC24 (1000)'!$H$13</c:f>
              <c:numCache>
                <c:formatCode>?0.0</c:formatCode>
                <c:ptCount val="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54720"/>
        <c:axId val="167055296"/>
      </c:scatterChart>
      <c:valAx>
        <c:axId val="16705472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055296"/>
        <c:crosses val="autoZero"/>
        <c:crossBetween val="midCat"/>
        <c:majorUnit val="0.2"/>
        <c:minorUnit val="0.2"/>
      </c:valAx>
      <c:valAx>
        <c:axId val="16705529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05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9.5224281175379399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'MC24 (2000)'!$G$15:$G$29</c:f>
              <c:numCache>
                <c:formatCode>??0.000</c:formatCode>
                <c:ptCount val="15"/>
                <c:pt idx="0">
                  <c:v>0.4936679095703585</c:v>
                </c:pt>
                <c:pt idx="1">
                  <c:v>0.64188687486350726</c:v>
                </c:pt>
                <c:pt idx="2">
                  <c:v>0.79672548860155601</c:v>
                </c:pt>
              </c:numCache>
            </c:numRef>
          </c:xVal>
          <c:yVal>
            <c:numRef>
              <c:f>'MC24 (2000)'!$H$15:$H$29</c:f>
              <c:numCache>
                <c:formatCode>0.00</c:formatCode>
                <c:ptCount val="15"/>
                <c:pt idx="0">
                  <c:v>3.3465241016088578</c:v>
                </c:pt>
                <c:pt idx="1">
                  <c:v>3.547681047918283</c:v>
                </c:pt>
                <c:pt idx="2">
                  <c:v>3.7505443478710734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88064"/>
        <c:axId val="167088640"/>
      </c:scatterChart>
      <c:valAx>
        <c:axId val="16708806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088640"/>
        <c:crosses val="autoZero"/>
        <c:crossBetween val="midCat"/>
        <c:majorUnit val="0.2"/>
        <c:minorUnit val="0.2"/>
      </c:valAx>
      <c:valAx>
        <c:axId val="16708864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088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9.317013004953328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'MC24 (4000)'!$G$15:$G$28</c:f>
              <c:numCache>
                <c:formatCode>??0.000</c:formatCode>
                <c:ptCount val="14"/>
                <c:pt idx="0">
                  <c:v>0.79437837837837832</c:v>
                </c:pt>
                <c:pt idx="1">
                  <c:v>0.64234980440151235</c:v>
                </c:pt>
                <c:pt idx="2">
                  <c:v>0.49370937127307546</c:v>
                </c:pt>
              </c:numCache>
            </c:numRef>
          </c:xVal>
          <c:yVal>
            <c:numRef>
              <c:f>'MC24 (4000)'!$H$15:$H$28</c:f>
              <c:numCache>
                <c:formatCode>0.00</c:formatCode>
                <c:ptCount val="14"/>
                <c:pt idx="0">
                  <c:v>3.534616502877205</c:v>
                </c:pt>
                <c:pt idx="1">
                  <c:v>3.3362371290202701</c:v>
                </c:pt>
                <c:pt idx="2">
                  <c:v>3.1372267667086544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13216"/>
        <c:axId val="167113792"/>
      </c:scatterChart>
      <c:valAx>
        <c:axId val="16711321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113792"/>
        <c:crosses val="autoZero"/>
        <c:crossBetween val="midCat"/>
        <c:majorUnit val="0.2"/>
        <c:minorUnit val="0.2"/>
      </c:valAx>
      <c:valAx>
        <c:axId val="16711379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113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52271141539184862"/>
                  <c:y val="-5.5501936855964834E-3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'MC25 (1000)'!$G$15:$G$25</c:f>
              <c:numCache>
                <c:formatCode>??0.000</c:formatCode>
                <c:ptCount val="11"/>
                <c:pt idx="0">
                  <c:v>0.80851649107363899</c:v>
                </c:pt>
                <c:pt idx="1">
                  <c:v>0.65293790958569364</c:v>
                </c:pt>
                <c:pt idx="2">
                  <c:v>0.49773924234983319</c:v>
                </c:pt>
              </c:numCache>
            </c:numRef>
          </c:xVal>
          <c:yVal>
            <c:numRef>
              <c:f>'MC25 (1000)'!$H$15:$H$25</c:f>
              <c:numCache>
                <c:formatCode>0.0</c:formatCode>
                <c:ptCount val="11"/>
                <c:pt idx="0">
                  <c:v>22.134772312686437</c:v>
                </c:pt>
                <c:pt idx="1">
                  <c:v>21.492040588266708</c:v>
                </c:pt>
                <c:pt idx="2">
                  <c:v>20.897831962744576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91680"/>
        <c:axId val="148592256"/>
      </c:scatterChart>
      <c:valAx>
        <c:axId val="14859168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92256"/>
        <c:crosses val="autoZero"/>
        <c:crossBetween val="midCat"/>
        <c:majorUnit val="0.2"/>
        <c:minorUnit val="0.2"/>
      </c:valAx>
      <c:valAx>
        <c:axId val="14859225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91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52271141539184862"/>
                  <c:y val="-5.5501936855964834E-3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'MC25 (2000)'!$G$15:$G$28</c:f>
              <c:numCache>
                <c:formatCode>??0.000</c:formatCode>
                <c:ptCount val="14"/>
                <c:pt idx="0">
                  <c:v>0.798956181363488</c:v>
                </c:pt>
                <c:pt idx="1">
                  <c:v>0.6494895478852698</c:v>
                </c:pt>
                <c:pt idx="2">
                  <c:v>0.50437587946597107</c:v>
                </c:pt>
              </c:numCache>
            </c:numRef>
          </c:xVal>
          <c:yVal>
            <c:numRef>
              <c:f>'MC25 (2000)'!$H$15:$H$28</c:f>
              <c:numCache>
                <c:formatCode>0.0</c:formatCode>
                <c:ptCount val="14"/>
                <c:pt idx="0">
                  <c:v>21.513829346375456</c:v>
                </c:pt>
                <c:pt idx="1">
                  <c:v>20.771035648395504</c:v>
                </c:pt>
                <c:pt idx="2">
                  <c:v>20.195266122964298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17984"/>
        <c:axId val="148618560"/>
      </c:scatterChart>
      <c:valAx>
        <c:axId val="14861798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18560"/>
        <c:crosses val="autoZero"/>
        <c:crossBetween val="midCat"/>
        <c:majorUnit val="0.2"/>
        <c:minorUnit val="0.2"/>
      </c:valAx>
      <c:valAx>
        <c:axId val="1486185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17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52271141539184862"/>
                  <c:y val="-5.5501936855964834E-3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'MC25 (4000)'!$G$15:$G$24</c:f>
              <c:numCache>
                <c:formatCode>??0.000</c:formatCode>
                <c:ptCount val="10"/>
                <c:pt idx="0">
                  <c:v>0.50473099445331682</c:v>
                </c:pt>
                <c:pt idx="1">
                  <c:v>0.64951825333686919</c:v>
                </c:pt>
                <c:pt idx="2">
                  <c:v>0.80635382230696406</c:v>
                </c:pt>
              </c:numCache>
            </c:numRef>
          </c:xVal>
          <c:yVal>
            <c:numRef>
              <c:f>'MC25 (4000)'!$H$15:$H$24</c:f>
              <c:numCache>
                <c:formatCode>0.0</c:formatCode>
                <c:ptCount val="10"/>
                <c:pt idx="0">
                  <c:v>19.350540830468017</c:v>
                </c:pt>
                <c:pt idx="1">
                  <c:v>20.041521319747513</c:v>
                </c:pt>
                <c:pt idx="2">
                  <c:v>20.701981772429619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26752"/>
        <c:axId val="167862272"/>
      </c:scatterChart>
      <c:valAx>
        <c:axId val="14862675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62272"/>
        <c:crosses val="autoZero"/>
        <c:crossBetween val="midCat"/>
        <c:majorUnit val="0.2"/>
        <c:minorUnit val="0.2"/>
      </c:valAx>
      <c:valAx>
        <c:axId val="167862272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267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6.1122491267538923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 (2000)'!$G$15:$G$20</c:f>
              <c:numCache>
                <c:formatCode>??0.000</c:formatCode>
                <c:ptCount val="6"/>
                <c:pt idx="0">
                  <c:v>0.52131961688542039</c:v>
                </c:pt>
                <c:pt idx="1">
                  <c:v>0.63342097323391233</c:v>
                </c:pt>
                <c:pt idx="2">
                  <c:v>0.78592438098294015</c:v>
                </c:pt>
              </c:numCache>
            </c:numRef>
          </c:xVal>
          <c:yVal>
            <c:numRef>
              <c:f>'MC1 (2000)'!$H$15:$H$20</c:f>
              <c:numCache>
                <c:formatCode>0</c:formatCode>
                <c:ptCount val="6"/>
                <c:pt idx="0">
                  <c:v>131.04534355842804</c:v>
                </c:pt>
                <c:pt idx="1">
                  <c:v>133.12668636367547</c:v>
                </c:pt>
                <c:pt idx="2">
                  <c:v>136.37879740379375</c:v>
                </c:pt>
              </c:numCache>
            </c:numRef>
          </c:yVal>
          <c:smooth val="0"/>
        </c:ser>
        <c:ser>
          <c:idx val="0"/>
          <c:order val="1"/>
          <c:spPr>
            <a:ln w="28575">
              <a:noFill/>
            </a:ln>
          </c:spPr>
          <c:xVal>
            <c:numRef>
              <c:f>'MC1 (2000)'!$G$13</c:f>
              <c:numCache>
                <c:formatCode>?0.0</c:formatCode>
                <c:ptCount val="1"/>
              </c:numCache>
            </c:numRef>
          </c:xVal>
          <c:yVal>
            <c:numRef>
              <c:f>'MC1 (2000)'!$H$13</c:f>
              <c:numCache>
                <c:formatCode>?0.0</c:formatCode>
                <c:ptCount val="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59328"/>
        <c:axId val="109859904"/>
      </c:scatterChart>
      <c:valAx>
        <c:axId val="10985932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59904"/>
        <c:crosses val="autoZero"/>
        <c:crossBetween val="midCat"/>
        <c:majorUnit val="0.2"/>
        <c:minorUnit val="0.2"/>
      </c:valAx>
      <c:valAx>
        <c:axId val="10985990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593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1.8169834033903657E-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'MC1 (4000)'!$G$15:$G$20</c:f>
              <c:numCache>
                <c:formatCode>??0.000</c:formatCode>
                <c:ptCount val="6"/>
                <c:pt idx="0">
                  <c:v>0.77719604421175104</c:v>
                </c:pt>
                <c:pt idx="1">
                  <c:v>0.51294938917975574</c:v>
                </c:pt>
                <c:pt idx="2">
                  <c:v>0.63587391558315132</c:v>
                </c:pt>
              </c:numCache>
            </c:numRef>
          </c:xVal>
          <c:yVal>
            <c:numRef>
              <c:f>'MC1 (4000)'!$H$15:$H$20</c:f>
              <c:numCache>
                <c:formatCode>0</c:formatCode>
                <c:ptCount val="6"/>
                <c:pt idx="0">
                  <c:v>131.70529845116127</c:v>
                </c:pt>
                <c:pt idx="1">
                  <c:v>127.32401786153416</c:v>
                </c:pt>
                <c:pt idx="2">
                  <c:v>129.43393331058488</c:v>
                </c:pt>
              </c:numCache>
            </c:numRef>
          </c:yVal>
          <c:smooth val="0"/>
        </c:ser>
        <c:ser>
          <c:idx val="0"/>
          <c:order val="1"/>
          <c:spPr>
            <a:ln w="28575">
              <a:noFill/>
            </a:ln>
          </c:spPr>
          <c:xVal>
            <c:numRef>
              <c:f>'MC1 (4000)'!$G$13</c:f>
              <c:numCache>
                <c:formatCode>?0.0</c:formatCode>
                <c:ptCount val="1"/>
              </c:numCache>
            </c:numRef>
          </c:xVal>
          <c:yVal>
            <c:numRef>
              <c:f>'MC1 (4000)'!$H$13</c:f>
              <c:numCache>
                <c:formatCode>?0.0</c:formatCode>
                <c:ptCount val="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84480"/>
        <c:axId val="109885056"/>
      </c:scatterChart>
      <c:valAx>
        <c:axId val="10988448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85056"/>
        <c:crosses val="autoZero"/>
        <c:crossBetween val="midCat"/>
        <c:majorUnit val="0.2"/>
        <c:minorUnit val="0.2"/>
      </c:valAx>
      <c:valAx>
        <c:axId val="1098850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844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1778067215282301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 (1000)'!$G$15:$G$18</c:f>
              <c:numCache>
                <c:formatCode>??0.000</c:formatCode>
                <c:ptCount val="4"/>
                <c:pt idx="0">
                  <c:v>0.80023959269242284</c:v>
                </c:pt>
                <c:pt idx="1">
                  <c:v>0.63403585219060765</c:v>
                </c:pt>
                <c:pt idx="2">
                  <c:v>0.51798459721904022</c:v>
                </c:pt>
              </c:numCache>
            </c:numRef>
          </c:xVal>
          <c:yVal>
            <c:numRef>
              <c:f>'MC2 (1000)'!$H$15:$H$18</c:f>
              <c:numCache>
                <c:formatCode>0.0</c:formatCode>
                <c:ptCount val="4"/>
                <c:pt idx="0">
                  <c:v>15.290105452519215</c:v>
                </c:pt>
                <c:pt idx="1">
                  <c:v>14.717380835702881</c:v>
                </c:pt>
                <c:pt idx="2">
                  <c:v>14.351074487527193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09696"/>
        <c:axId val="129710272"/>
      </c:scatterChart>
      <c:valAx>
        <c:axId val="129709696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10272"/>
        <c:crosses val="autoZero"/>
        <c:crossBetween val="midCat"/>
        <c:majorUnit val="0.2"/>
        <c:minorUnit val="0.2"/>
      </c:valAx>
      <c:valAx>
        <c:axId val="12971027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09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625092798812173"/>
                  <c:y val="0.12279320348114381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 (2000)'!$G$15:$G$24</c:f>
              <c:numCache>
                <c:formatCode>??0.000</c:formatCode>
                <c:ptCount val="10"/>
                <c:pt idx="0">
                  <c:v>0.79976055073331342</c:v>
                </c:pt>
                <c:pt idx="1">
                  <c:v>0.63980495874964627</c:v>
                </c:pt>
                <c:pt idx="2">
                  <c:v>0.51850545108139579</c:v>
                </c:pt>
              </c:numCache>
            </c:numRef>
          </c:xVal>
          <c:yVal>
            <c:numRef>
              <c:f>'MC2 (2000)'!$H$15:$H$24</c:f>
              <c:numCache>
                <c:formatCode>0.0</c:formatCode>
                <c:ptCount val="10"/>
                <c:pt idx="0">
                  <c:v>14.863779740283453</c:v>
                </c:pt>
                <c:pt idx="1">
                  <c:v>14.243549273829997</c:v>
                </c:pt>
                <c:pt idx="2">
                  <c:v>13.799694461143387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34848"/>
        <c:axId val="129735424"/>
      </c:scatterChart>
      <c:valAx>
        <c:axId val="12973484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35424"/>
        <c:crosses val="autoZero"/>
        <c:crossBetween val="midCat"/>
        <c:majorUnit val="0.2"/>
        <c:minorUnit val="0.2"/>
      </c:valAx>
      <c:valAx>
        <c:axId val="12973542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348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1778067215282301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'MC2 (4000)'!$G$15:$G$23</c:f>
              <c:numCache>
                <c:formatCode>??0.000</c:formatCode>
                <c:ptCount val="9"/>
                <c:pt idx="0">
                  <c:v>0.77803954787304441</c:v>
                </c:pt>
                <c:pt idx="1">
                  <c:v>0.63030625352499292</c:v>
                </c:pt>
                <c:pt idx="2">
                  <c:v>0.52068515306818397</c:v>
                </c:pt>
              </c:numCache>
            </c:numRef>
          </c:xVal>
          <c:yVal>
            <c:numRef>
              <c:f>'MC2 (4000)'!$H$15:$H$23</c:f>
              <c:numCache>
                <c:formatCode>0.0</c:formatCode>
                <c:ptCount val="9"/>
                <c:pt idx="0">
                  <c:v>14.126748871197478</c:v>
                </c:pt>
                <c:pt idx="1">
                  <c:v>13.590872692508261</c:v>
                </c:pt>
                <c:pt idx="2">
                  <c:v>13.207540651543496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63360"/>
        <c:axId val="132463936"/>
      </c:scatterChart>
      <c:valAx>
        <c:axId val="132463360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63936"/>
        <c:crosses val="autoZero"/>
        <c:crossBetween val="midCat"/>
        <c:majorUnit val="0.2"/>
        <c:minorUnit val="0.2"/>
      </c:valAx>
      <c:valAx>
        <c:axId val="13246393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63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KLINKENBERG AIR PERMEABILITY, md</a:t>
            </a:r>
          </a:p>
        </c:rich>
      </c:tx>
      <c:layout>
        <c:manualLayout>
          <c:xMode val="edge"/>
          <c:yMode val="edge"/>
          <c:x val="0.2947390818909329"/>
          <c:y val="2.9411864313924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08240534521559"/>
          <c:y val="8.2720662483361226E-2"/>
          <c:w val="0.75501113585746049"/>
          <c:h val="0.8051477815047154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000000"/>
                </a:solidFill>
                <a:prstDash val="solid"/>
              </a:ln>
            </c:spPr>
            <c:trendlineType val="linear"/>
            <c:forward val="2"/>
            <c:backward val="2"/>
            <c:dispRSqr val="1"/>
            <c:dispEq val="1"/>
            <c:trendlineLbl>
              <c:layout>
                <c:manualLayout>
                  <c:x val="-0.46491462509279879"/>
                  <c:y val="0.16038718844354982"/>
                </c:manualLayout>
              </c:layout>
              <c:numFmt formatCode="General" sourceLinked="0"/>
              <c:spPr>
                <a:solidFill>
                  <a:schemeClr val="bg1"/>
                </a:solidFill>
                <a:ln w="6350">
                  <a:solidFill>
                    <a:schemeClr val="tx1"/>
                  </a:solidFill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'MC3 (1000)'!$G$15:$G$27</c:f>
              <c:numCache>
                <c:formatCode>??0.000</c:formatCode>
                <c:ptCount val="13"/>
                <c:pt idx="0">
                  <c:v>0.77318882516967424</c:v>
                </c:pt>
                <c:pt idx="1">
                  <c:v>0.62759165545662254</c:v>
                </c:pt>
                <c:pt idx="2">
                  <c:v>0.55377194965709542</c:v>
                </c:pt>
              </c:numCache>
            </c:numRef>
          </c:xVal>
          <c:yVal>
            <c:numRef>
              <c:f>'MC3 (1000)'!$H$15:$H$27</c:f>
              <c:numCache>
                <c:formatCode>0.00</c:formatCode>
                <c:ptCount val="13"/>
                <c:pt idx="0">
                  <c:v>5.3982895208556476</c:v>
                </c:pt>
                <c:pt idx="1">
                  <c:v>5.15115233077894</c:v>
                </c:pt>
                <c:pt idx="2">
                  <c:v>5.0361848417840278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72128"/>
        <c:axId val="132775936"/>
      </c:scatterChart>
      <c:valAx>
        <c:axId val="13247212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1/mean ATM</a:t>
                </a:r>
              </a:p>
            </c:rich>
          </c:tx>
          <c:layout>
            <c:manualLayout>
              <c:xMode val="edge"/>
              <c:yMode val="edge"/>
              <c:x val="0.47661469933186457"/>
              <c:y val="0.94485380029583665"/>
            </c:manualLayout>
          </c:layout>
          <c:overlay val="0"/>
          <c:spPr>
            <a:noFill/>
            <a:ln w="25400">
              <a:noFill/>
            </a:ln>
          </c:spPr>
        </c:title>
        <c:numFmt formatCode="??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75936"/>
        <c:crosses val="autoZero"/>
        <c:crossBetween val="midCat"/>
        <c:majorUnit val="0.2"/>
        <c:minorUnit val="0.2"/>
      </c:valAx>
      <c:valAx>
        <c:axId val="132775936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Steady State Permeability to Gas, md       </a:t>
                </a:r>
              </a:p>
            </c:rich>
          </c:tx>
          <c:layout>
            <c:manualLayout>
              <c:xMode val="edge"/>
              <c:yMode val="edge"/>
              <c:x val="2.0044543429844977E-2"/>
              <c:y val="0.34558850921624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721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32" r="0.75000000000001432" t="1" header="0.5" footer="0.5"/>
    <c:pageSetup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6</xdr:col>
      <xdr:colOff>0</xdr:colOff>
      <xdr:row>43</xdr:row>
      <xdr:rowOff>0</xdr:rowOff>
    </xdr:to>
    <xdr:graphicFrame macro="">
      <xdr:nvGraphicFramePr>
        <xdr:cNvPr id="586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10</xdr:row>
      <xdr:rowOff>0</xdr:rowOff>
    </xdr:from>
    <xdr:to>
      <xdr:col>12</xdr:col>
      <xdr:colOff>736600</xdr:colOff>
      <xdr:row>42</xdr:row>
      <xdr:rowOff>152400</xdr:rowOff>
    </xdr:to>
    <xdr:graphicFrame macro="">
      <xdr:nvGraphicFramePr>
        <xdr:cNvPr id="586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0</xdr:row>
      <xdr:rowOff>9525</xdr:rowOff>
    </xdr:from>
    <xdr:to>
      <xdr:col>1</xdr:col>
      <xdr:colOff>209550</xdr:colOff>
      <xdr:row>2</xdr:row>
      <xdr:rowOff>142875</xdr:rowOff>
    </xdr:to>
    <xdr:pic>
      <xdr:nvPicPr>
        <xdr:cNvPr id="58649" name="Picture 5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885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9525</xdr:rowOff>
    </xdr:from>
    <xdr:to>
      <xdr:col>1</xdr:col>
      <xdr:colOff>504824</xdr:colOff>
      <xdr:row>2</xdr:row>
      <xdr:rowOff>142875</xdr:rowOff>
    </xdr:to>
    <xdr:pic>
      <xdr:nvPicPr>
        <xdr:cNvPr id="13408" name="Picture 4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9525"/>
          <a:ext cx="1076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9525</xdr:rowOff>
    </xdr:from>
    <xdr:to>
      <xdr:col>1</xdr:col>
      <xdr:colOff>533400</xdr:colOff>
      <xdr:row>2</xdr:row>
      <xdr:rowOff>142875</xdr:rowOff>
    </xdr:to>
    <xdr:pic>
      <xdr:nvPicPr>
        <xdr:cNvPr id="358415" name="Picture 2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971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16</xdr:col>
      <xdr:colOff>0</xdr:colOff>
      <xdr:row>39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4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5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6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7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8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9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0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1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2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19050</xdr:rowOff>
    </xdr:to>
    <xdr:pic>
      <xdr:nvPicPr>
        <xdr:cNvPr id="13" name="Picture 18" descr="Weatherford Laboratorie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"/>
  <sheetViews>
    <sheetView showGridLines="0" zoomScale="75" workbookViewId="0">
      <selection activeCell="L3" sqref="L3"/>
    </sheetView>
  </sheetViews>
  <sheetFormatPr defaultRowHeight="12.75" x14ac:dyDescent="0.2"/>
  <cols>
    <col min="1" max="6" width="10.28515625" customWidth="1"/>
    <col min="7" max="7" width="2.7109375" customWidth="1"/>
    <col min="8" max="12" width="10.28515625" customWidth="1"/>
    <col min="13" max="13" width="11.28515625" customWidth="1"/>
  </cols>
  <sheetData>
    <row r="1" spans="1:27" s="2" customFormat="1" ht="12.75" customHeight="1" x14ac:dyDescent="0.2">
      <c r="L1" s="3"/>
      <c r="M1" s="42"/>
      <c r="Z1" s="71"/>
      <c r="AA1" s="71"/>
    </row>
    <row r="2" spans="1:27" s="2" customFormat="1" ht="12.75" customHeight="1" x14ac:dyDescent="0.2">
      <c r="L2" s="3"/>
      <c r="M2" s="3"/>
      <c r="Z2" s="71"/>
      <c r="AA2" s="71"/>
    </row>
    <row r="3" spans="1:27" s="2" customFormat="1" ht="12.75" customHeight="1" x14ac:dyDescent="0.2">
      <c r="L3" s="3"/>
      <c r="M3" s="3"/>
      <c r="Z3" s="71"/>
      <c r="AA3" s="71"/>
    </row>
    <row r="4" spans="1:27" s="2" customFormat="1" ht="12.75" customHeight="1" x14ac:dyDescent="0.2">
      <c r="L4" s="3"/>
      <c r="M4" s="3"/>
      <c r="Z4" s="71"/>
      <c r="AA4" s="71"/>
    </row>
    <row r="5" spans="1:27" s="2" customFormat="1" ht="15.75" customHeight="1" x14ac:dyDescent="0.25">
      <c r="A5" s="4" t="s">
        <v>34</v>
      </c>
      <c r="B5" s="5"/>
      <c r="C5" s="5"/>
      <c r="D5" s="5"/>
      <c r="E5" s="5"/>
      <c r="F5" s="5"/>
      <c r="G5" s="5"/>
      <c r="H5" s="5"/>
      <c r="I5" s="5"/>
      <c r="J5" s="5"/>
      <c r="K5" s="5"/>
      <c r="L5" s="6"/>
      <c r="M5" s="6"/>
      <c r="Z5" s="71"/>
      <c r="AA5" s="71"/>
    </row>
    <row r="6" spans="1:27" s="2" customFormat="1" ht="12.75" customHeight="1" x14ac:dyDescent="0.2">
      <c r="A6" s="6" t="str">
        <f>'Core Data'!A6</f>
        <v>Drilling Fluid:  Water-Based Mud      Vacuum Dried at 180°F</v>
      </c>
      <c r="B6" s="5"/>
      <c r="C6" s="5"/>
      <c r="D6" s="5"/>
      <c r="E6" s="5"/>
      <c r="F6" s="5"/>
      <c r="G6" s="5"/>
      <c r="H6" s="5"/>
      <c r="I6" s="5"/>
      <c r="J6" s="5"/>
      <c r="K6" s="5"/>
      <c r="L6" s="6"/>
      <c r="M6" s="6"/>
      <c r="Z6" s="71"/>
      <c r="AA6" s="71"/>
    </row>
    <row r="7" spans="1:27" s="2" customFormat="1" ht="12.75" customHeight="1" x14ac:dyDescent="0.2">
      <c r="M7" s="3"/>
      <c r="Z7" s="71"/>
      <c r="AA7" s="71"/>
    </row>
    <row r="8" spans="1:27" s="2" customFormat="1" ht="12.75" customHeight="1" x14ac:dyDescent="0.2">
      <c r="A8" s="3" t="str">
        <f>'Core Data'!A8</f>
        <v>Shell Exploration &amp; Production Company</v>
      </c>
      <c r="L8" s="7" t="str">
        <f>'Core Data'!Q8</f>
        <v>File: HH-77445</v>
      </c>
      <c r="Z8" s="71"/>
      <c r="AA8" s="71"/>
    </row>
    <row r="9" spans="1:27" s="2" customFormat="1" ht="12.75" customHeight="1" x14ac:dyDescent="0.2">
      <c r="A9" s="3" t="str">
        <f>'Core Data'!A9</f>
        <v>Shell MC</v>
      </c>
      <c r="L9" s="7" t="str">
        <f>'Core Data'!Q9</f>
        <v>Date: 2-5-16</v>
      </c>
      <c r="Z9" s="71"/>
      <c r="AA9" s="71"/>
    </row>
    <row r="10" spans="1:27" ht="12.75" customHeight="1" x14ac:dyDescent="0.2">
      <c r="A10" s="3"/>
      <c r="B10" s="72"/>
      <c r="C10" s="72"/>
      <c r="D10" s="72"/>
      <c r="E10" s="72"/>
      <c r="F10" s="72"/>
      <c r="H10" s="72"/>
      <c r="I10" s="72"/>
      <c r="J10" s="72"/>
      <c r="L10" s="7"/>
      <c r="M10" s="72"/>
    </row>
    <row r="11" spans="1:27" ht="12.75" customHeight="1" x14ac:dyDescent="0.2"/>
    <row r="12" spans="1:27" ht="12.75" customHeight="1" x14ac:dyDescent="0.2"/>
    <row r="13" spans="1:27" ht="12.75" customHeight="1" x14ac:dyDescent="0.2"/>
    <row r="14" spans="1:27" ht="12.75" customHeight="1" x14ac:dyDescent="0.2"/>
    <row r="15" spans="1:27" ht="12.75" customHeight="1" x14ac:dyDescent="0.2"/>
    <row r="16" spans="1:27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</sheetData>
  <phoneticPr fontId="0" type="noConversion"/>
  <printOptions horizontalCentered="1"/>
  <pageMargins left="0" right="0" top="0.5" bottom="0.25" header="0.5" footer="0.5"/>
  <pageSetup orientation="landscape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3.5748863948795502</v>
      </c>
      <c r="AM8" s="205">
        <v>11.343031900275475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156</v>
      </c>
      <c r="B13" s="233">
        <v>5897.3</v>
      </c>
      <c r="C13" s="234">
        <v>23.074469994368208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0.95168613200822483</v>
      </c>
      <c r="E15" s="241">
        <f>AN15</f>
        <v>4.2300000000000004</v>
      </c>
      <c r="F15" s="242">
        <f>AN15+$AA$19+((AL15-AN15)/2)</f>
        <v>18.888500000000001</v>
      </c>
      <c r="G15" s="243">
        <f t="shared" ref="G15:G17" si="1">1/(F15/14.696)</f>
        <v>0.77803954787304441</v>
      </c>
      <c r="H15" s="226">
        <f>(14700*$AA$15*$AA$17*(AR15/1))/((AL15-AN15)*60*$AC$15)</f>
        <v>14.126748871197478</v>
      </c>
      <c r="I15" s="226">
        <f>$AM$8</f>
        <v>11.343031900275475</v>
      </c>
      <c r="AA15" s="248">
        <v>2.5720000000000001</v>
      </c>
      <c r="AB15" s="248">
        <v>2.3149999999999999</v>
      </c>
      <c r="AC15" s="249">
        <f>(AB15*AB15)*0.7854</f>
        <v>4.2091353149999993</v>
      </c>
      <c r="AD15" s="250">
        <f>AF15+AD21</f>
        <v>4.3670000000000009</v>
      </c>
      <c r="AE15" s="250"/>
      <c r="AF15" s="250">
        <f>AE21-$AA$19</f>
        <v>4.2300000000000004</v>
      </c>
      <c r="AG15" s="251"/>
      <c r="AH15" s="252"/>
      <c r="AI15" s="253"/>
      <c r="AJ15" s="254">
        <f>AF21*($AA$19-0.384)/$AA$19</f>
        <v>0.95168613200822483</v>
      </c>
      <c r="AK15" s="210">
        <v>0</v>
      </c>
      <c r="AL15" s="255">
        <f>AD15</f>
        <v>4.3670000000000009</v>
      </c>
      <c r="AM15" s="210">
        <v>0</v>
      </c>
      <c r="AN15" s="210">
        <f>AF15</f>
        <v>4.2300000000000004</v>
      </c>
      <c r="AO15" s="210">
        <f>1/F15</f>
        <v>5.2942266458427083E-2</v>
      </c>
      <c r="AP15" s="176">
        <f>AL15-AN15</f>
        <v>0.13700000000000045</v>
      </c>
      <c r="AQ15" s="239" t="e">
        <f>(60/AI15)*(AH15*14.696)/(AN15+14.696+((AL15-AN15)/2))</f>
        <v>#DIV/0!</v>
      </c>
      <c r="AR15" s="178">
        <f>(AJ15*$AA$19)/(AN15+$AA$19+((AL15-AN15)/2))</f>
        <v>0.73510869926145539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1.2481514283755999</v>
      </c>
      <c r="E16" s="241">
        <f>AN16</f>
        <v>8.6499999999999986</v>
      </c>
      <c r="F16" s="242">
        <f t="shared" ref="F16:F17" si="3">AN16+$AA$19+((AL16-AN16)/2)</f>
        <v>23.315649999999998</v>
      </c>
      <c r="G16" s="243">
        <f t="shared" si="1"/>
        <v>0.63030625352499292</v>
      </c>
      <c r="H16" s="226">
        <f>(14700*$AA$15*$AA$17*(AR16/1))/((AL16-AN16)*60*$AC$15)</f>
        <v>13.590872692508261</v>
      </c>
      <c r="I16" s="278"/>
      <c r="AA16" s="210" t="s">
        <v>149</v>
      </c>
      <c r="AC16" s="177"/>
      <c r="AD16" s="250">
        <f>AF16+AD22</f>
        <v>8.8012999999999977</v>
      </c>
      <c r="AE16" s="250"/>
      <c r="AF16" s="250">
        <f>AE22-$AA$19</f>
        <v>8.6499999999999986</v>
      </c>
      <c r="AG16" s="251"/>
      <c r="AH16" s="252"/>
      <c r="AI16" s="253"/>
      <c r="AJ16" s="254">
        <f>AF22*($AA$19-0.384)/$AA$19</f>
        <v>1.2481514283755999</v>
      </c>
      <c r="AK16" s="210">
        <v>0</v>
      </c>
      <c r="AL16" s="255">
        <f>AD16</f>
        <v>8.8012999999999977</v>
      </c>
      <c r="AM16" s="210">
        <v>0</v>
      </c>
      <c r="AN16" s="210">
        <f>AF16</f>
        <v>8.6499999999999986</v>
      </c>
      <c r="AO16" s="210">
        <f>1/F16</f>
        <v>4.2889647082538986E-2</v>
      </c>
      <c r="AP16" s="176">
        <f>AL16-AN16</f>
        <v>0.1512999999999991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0.78104317657882161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1.8312653732693625</v>
      </c>
      <c r="E17" s="241">
        <f>AN17</f>
        <v>13.54</v>
      </c>
      <c r="F17" s="242">
        <f t="shared" si="3"/>
        <v>28.224350000000001</v>
      </c>
      <c r="G17" s="243">
        <f t="shared" si="1"/>
        <v>0.52068515306818397</v>
      </c>
      <c r="H17" s="226">
        <f>(14700*$AA$15*$AA$17*(AR17/1))/((AL17-AN17)*60*$AC$15)</f>
        <v>13.207540651543496</v>
      </c>
      <c r="I17" s="278"/>
      <c r="AA17" s="256">
        <v>1.7586000000000001E-2</v>
      </c>
      <c r="AC17" s="177"/>
      <c r="AD17" s="250">
        <f>AF17+AD23</f>
        <v>13.7287</v>
      </c>
      <c r="AE17" s="250"/>
      <c r="AF17" s="250">
        <f>AE23-$AA$19</f>
        <v>13.54</v>
      </c>
      <c r="AG17" s="251"/>
      <c r="AH17" s="252"/>
      <c r="AI17" s="253"/>
      <c r="AJ17" s="254">
        <f>AF23*($AA$19-0.384)/$AA$19</f>
        <v>1.8312653732693625</v>
      </c>
      <c r="AK17" s="210">
        <v>0</v>
      </c>
      <c r="AL17" s="255">
        <f>AD17</f>
        <v>13.7287</v>
      </c>
      <c r="AM17" s="210">
        <v>0</v>
      </c>
      <c r="AN17" s="210">
        <f>AF17</f>
        <v>13.54</v>
      </c>
      <c r="AO17" s="210">
        <f>1/F17</f>
        <v>3.543039963719271E-2</v>
      </c>
      <c r="AP17" s="176">
        <f>AL17-AN17</f>
        <v>0.18870000000000076</v>
      </c>
      <c r="AQ17" s="239" t="e">
        <f>(60/AI17)*(AH17*14.696)/(AN17+14.696+((AL17-AN17)/2))</f>
        <v>#DIV/0!</v>
      </c>
      <c r="AR17" s="178">
        <f t="shared" si="4"/>
        <v>0.94663515000345433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14.59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0.13700000000000001</v>
      </c>
      <c r="AE21" s="178">
        <v>18.82</v>
      </c>
      <c r="AF21" s="178">
        <v>0.97741100000000003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0.15129999999999999</v>
      </c>
      <c r="AE22" s="178">
        <v>23.24</v>
      </c>
      <c r="AF22" s="178">
        <v>1.28189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0.18870000000000001</v>
      </c>
      <c r="AE23" s="178">
        <v>28.13</v>
      </c>
      <c r="AF23" s="178">
        <v>1.8807659999999999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1.6568857462503161</v>
      </c>
      <c r="AM8" s="205">
        <v>4.1157188771277156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157</v>
      </c>
      <c r="B13" s="233">
        <v>5908.9</v>
      </c>
      <c r="C13" s="234">
        <v>22.212485405654586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0.94972425462012311</v>
      </c>
      <c r="E15" s="241">
        <f>AN15</f>
        <v>4.1900000000000013</v>
      </c>
      <c r="F15" s="242">
        <f>AN15+$AA$19+((AL15-AN15)/2)</f>
        <v>19.007000000000001</v>
      </c>
      <c r="G15" s="243">
        <f t="shared" ref="G15:G17" si="1">1/(F15/14.696)</f>
        <v>0.77318882516967424</v>
      </c>
      <c r="H15" s="225">
        <f>(14700*$AA$15*$AA$17*(AR15/1))/((AL15-AN15)*60*$AC$15)</f>
        <v>5.3982895208556476</v>
      </c>
      <c r="I15" s="225">
        <f>$AM$8</f>
        <v>4.1157188771277156</v>
      </c>
      <c r="AA15" s="248">
        <v>2.9470000000000001</v>
      </c>
      <c r="AB15" s="248">
        <v>2.298</v>
      </c>
      <c r="AC15" s="249">
        <f>(AB15*AB15)*0.7854</f>
        <v>4.1475434615999998</v>
      </c>
      <c r="AD15" s="250">
        <f>AF15+AD21</f>
        <v>4.604000000000001</v>
      </c>
      <c r="AE15" s="250"/>
      <c r="AF15" s="250">
        <f>AE21-$AA$19</f>
        <v>4.1900000000000013</v>
      </c>
      <c r="AG15" s="251"/>
      <c r="AH15" s="252"/>
      <c r="AI15" s="253"/>
      <c r="AJ15" s="254">
        <f>AF21*($AA$19-0.384)/$AA$19</f>
        <v>0.94972425462012311</v>
      </c>
      <c r="AK15" s="210">
        <v>0</v>
      </c>
      <c r="AL15" s="255">
        <f>AD15</f>
        <v>4.604000000000001</v>
      </c>
      <c r="AM15" s="210">
        <v>0</v>
      </c>
      <c r="AN15" s="210">
        <f>AF15</f>
        <v>4.1900000000000013</v>
      </c>
      <c r="AO15" s="210">
        <f>1/F15</f>
        <v>5.2612195506918501E-2</v>
      </c>
      <c r="AP15" s="176">
        <f>AL15-AN15</f>
        <v>0.4139999999999997</v>
      </c>
      <c r="AQ15" s="239" t="e">
        <f>(60/AI15)*(AH15*14.696)/(AN15+14.696+((AL15-AN15)/2))</f>
        <v>#DIV/0!</v>
      </c>
      <c r="AR15" s="178">
        <f>(AJ15*$AA$19)/(AN15+$AA$19+((AL15-AN15)/2))</f>
        <v>0.73001901194296825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1.4374112036960984</v>
      </c>
      <c r="E16" s="241">
        <f>AN16</f>
        <v>8.5399999999999991</v>
      </c>
      <c r="F16" s="242">
        <f t="shared" ref="F16:F17" si="3">AN16+$AA$19+((AL16-AN16)/2)</f>
        <v>23.416499999999999</v>
      </c>
      <c r="G16" s="243">
        <f t="shared" si="1"/>
        <v>0.62759165545662254</v>
      </c>
      <c r="H16" s="225">
        <f>(14700*$AA$15*$AA$17*(AR16/1))/((AL16-AN16)*60*$AC$15)</f>
        <v>5.15115233077894</v>
      </c>
      <c r="I16" s="245"/>
      <c r="AA16" s="210" t="s">
        <v>149</v>
      </c>
      <c r="AC16" s="177"/>
      <c r="AD16" s="250">
        <f>AF16+AD22</f>
        <v>9.0729999999999986</v>
      </c>
      <c r="AE16" s="250"/>
      <c r="AF16" s="250">
        <f>AE22-$AA$19</f>
        <v>8.5399999999999991</v>
      </c>
      <c r="AG16" s="251"/>
      <c r="AH16" s="252"/>
      <c r="AI16" s="253"/>
      <c r="AJ16" s="254">
        <f>AF22*($AA$19-0.384)/$AA$19</f>
        <v>1.4374112036960984</v>
      </c>
      <c r="AK16" s="210">
        <v>0</v>
      </c>
      <c r="AL16" s="255">
        <f>AD16</f>
        <v>9.0729999999999986</v>
      </c>
      <c r="AM16" s="210">
        <v>0</v>
      </c>
      <c r="AN16" s="210">
        <f>AF16</f>
        <v>8.5399999999999991</v>
      </c>
      <c r="AO16" s="210">
        <f>1/F16</f>
        <v>4.270493028420131E-2</v>
      </c>
      <c r="AP16" s="176">
        <f>AL16-AN16</f>
        <v>0.53299999999999947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0.89682820600858359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1.7211541778234085</v>
      </c>
      <c r="E17" s="241">
        <f>AN17</f>
        <v>11.64</v>
      </c>
      <c r="F17" s="242">
        <f t="shared" si="3"/>
        <v>26.538</v>
      </c>
      <c r="G17" s="243">
        <f t="shared" si="1"/>
        <v>0.55377194965709542</v>
      </c>
      <c r="H17" s="225">
        <f>(14700*$AA$15*$AA$17*(AR17/1))/((AL17-AN17)*60*$AC$15)</f>
        <v>5.0361848417840278</v>
      </c>
      <c r="I17" s="245"/>
      <c r="AA17" s="256">
        <v>1.7586000000000001E-2</v>
      </c>
      <c r="AC17" s="177"/>
      <c r="AD17" s="250">
        <f>AF17+AD23</f>
        <v>12.216000000000001</v>
      </c>
      <c r="AE17" s="250"/>
      <c r="AF17" s="250">
        <f>AE23-$AA$19</f>
        <v>11.64</v>
      </c>
      <c r="AG17" s="251"/>
      <c r="AH17" s="252"/>
      <c r="AI17" s="253"/>
      <c r="AJ17" s="254">
        <f>AF23*($AA$19-0.384)/$AA$19</f>
        <v>1.7211541778234085</v>
      </c>
      <c r="AK17" s="210">
        <v>0</v>
      </c>
      <c r="AL17" s="255">
        <f>AD17</f>
        <v>12.216000000000001</v>
      </c>
      <c r="AM17" s="210">
        <v>0</v>
      </c>
      <c r="AN17" s="210">
        <f>AF17</f>
        <v>11.64</v>
      </c>
      <c r="AO17" s="210">
        <f>1/F17</f>
        <v>3.768181475619866E-2</v>
      </c>
      <c r="AP17" s="176">
        <f>AL17-AN17</f>
        <v>0.57600000000000051</v>
      </c>
      <c r="AQ17" s="239" t="e">
        <f>(60/AI17)*(AH17*14.696)/(AN17+14.696+((AL17-AN17)/2))</f>
        <v>#DIV/0!</v>
      </c>
      <c r="AR17" s="178">
        <f t="shared" si="4"/>
        <v>0.9475492704047026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14.61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0.41399999999999998</v>
      </c>
      <c r="AE21" s="178">
        <v>18.8</v>
      </c>
      <c r="AF21" s="178">
        <v>0.97536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0.53300000000000003</v>
      </c>
      <c r="AE22" s="178">
        <v>23.15</v>
      </c>
      <c r="AF22" s="178">
        <v>1.4762109999999999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0.57599999999999996</v>
      </c>
      <c r="AE23" s="178">
        <v>26.25</v>
      </c>
      <c r="AF23" s="178">
        <v>1.7676130000000001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1.6836819071554709</v>
      </c>
      <c r="AM8" s="205">
        <v>3.8470825368141583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157</v>
      </c>
      <c r="B13" s="233">
        <v>5908.9</v>
      </c>
      <c r="C13" s="234">
        <v>22.092105071652291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1.8784035716632443</v>
      </c>
      <c r="E15" s="241">
        <f>AN15</f>
        <v>13.690000000000001</v>
      </c>
      <c r="F15" s="242">
        <f>AN15+$AA$19+((AL15-AN15)/2)</f>
        <v>28.611499999999999</v>
      </c>
      <c r="G15" s="243">
        <f t="shared" ref="G15:G17" si="1">1/(F15/14.696)</f>
        <v>0.51363962043234368</v>
      </c>
      <c r="H15" s="225">
        <f>(14700*$AA$15*$AA$17*(AR15/1))/((AL15-AN15)*60*$AC$15)</f>
        <v>4.7133836512527871</v>
      </c>
      <c r="I15" s="225">
        <f>$AM$8</f>
        <v>3.8470825368141583</v>
      </c>
      <c r="AA15" s="248">
        <v>2.9470000000000001</v>
      </c>
      <c r="AB15" s="248">
        <v>2.298</v>
      </c>
      <c r="AC15" s="249">
        <f>(AB15*AB15)*0.7854</f>
        <v>4.1475434615999998</v>
      </c>
      <c r="AD15" s="250">
        <f>AF15+AD21</f>
        <v>14.313000000000001</v>
      </c>
      <c r="AE15" s="250"/>
      <c r="AF15" s="250">
        <f>AE21-$AA$19</f>
        <v>13.690000000000001</v>
      </c>
      <c r="AG15" s="251"/>
      <c r="AH15" s="252"/>
      <c r="AI15" s="253"/>
      <c r="AJ15" s="254">
        <f>AF21*($AA$19-0.384)/$AA$19</f>
        <v>1.8784035716632443</v>
      </c>
      <c r="AK15" s="210">
        <v>0</v>
      </c>
      <c r="AL15" s="255">
        <f>AD15</f>
        <v>14.313000000000001</v>
      </c>
      <c r="AM15" s="210">
        <v>0</v>
      </c>
      <c r="AN15" s="210">
        <f>AF15</f>
        <v>13.690000000000001</v>
      </c>
      <c r="AO15" s="210">
        <f>1/F15</f>
        <v>3.4950981248798564E-2</v>
      </c>
      <c r="AP15" s="176">
        <f>AL15-AN15</f>
        <v>0.62299999999999933</v>
      </c>
      <c r="AQ15" s="239" t="e">
        <f>(60/AI15)*(AH15*14.696)/(AN15+14.696+((AL15-AN15)/2))</f>
        <v>#DIV/0!</v>
      </c>
      <c r="AR15" s="178">
        <f>(AJ15*$AA$19)/(AN15+$AA$19+((AL15-AN15)/2))</f>
        <v>0.95917642143893178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1.5254731622176592</v>
      </c>
      <c r="E16" s="241">
        <f>AN16</f>
        <v>9.0500000000000007</v>
      </c>
      <c r="F16" s="242">
        <f t="shared" ref="F16:F17" si="3">AN16+$AA$19+((AL16-AN16)/2)</f>
        <v>23.951999999999998</v>
      </c>
      <c r="G16" s="243">
        <f t="shared" si="1"/>
        <v>0.61356045424181693</v>
      </c>
      <c r="H16" s="225">
        <f>(14700*$AA$15*$AA$17*(AR16/1))/((AL16-AN16)*60*$AC$15)</f>
        <v>4.8777832798974208</v>
      </c>
      <c r="I16" s="245"/>
      <c r="AA16" s="210" t="s">
        <v>149</v>
      </c>
      <c r="AC16" s="177"/>
      <c r="AD16" s="250">
        <f>AF16+AD22</f>
        <v>9.6340000000000003</v>
      </c>
      <c r="AE16" s="250"/>
      <c r="AF16" s="250">
        <f>AE22-$AA$19</f>
        <v>9.0500000000000007</v>
      </c>
      <c r="AG16" s="251"/>
      <c r="AH16" s="252"/>
      <c r="AI16" s="253"/>
      <c r="AJ16" s="254">
        <f>AF22*($AA$19-0.384)/$AA$19</f>
        <v>1.5254731622176592</v>
      </c>
      <c r="AK16" s="210">
        <v>0</v>
      </c>
      <c r="AL16" s="255">
        <f>AD16</f>
        <v>9.6340000000000003</v>
      </c>
      <c r="AM16" s="210">
        <v>0</v>
      </c>
      <c r="AN16" s="210">
        <f>AF16</f>
        <v>9.0500000000000007</v>
      </c>
      <c r="AO16" s="210">
        <f>1/F16</f>
        <v>4.1750167000668005E-2</v>
      </c>
      <c r="AP16" s="176">
        <f>AL16-AN16</f>
        <v>0.58399999999999963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0.93049277304609224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1.166712137577002</v>
      </c>
      <c r="E17" s="241">
        <f>AN17</f>
        <v>3.7100000000000009</v>
      </c>
      <c r="F17" s="242">
        <f t="shared" si="3"/>
        <v>18.591000000000001</v>
      </c>
      <c r="G17" s="243">
        <f t="shared" si="1"/>
        <v>0.7904900220536818</v>
      </c>
      <c r="H17" s="225">
        <f>(14700*$AA$15*$AA$17*(AR17/1))/((AL17-AN17)*60*$AC$15)</f>
        <v>5.1788607986841582</v>
      </c>
      <c r="I17" s="245"/>
      <c r="AA17" s="256">
        <v>1.7586000000000001E-2</v>
      </c>
      <c r="AC17" s="177"/>
      <c r="AD17" s="250">
        <f>AF17+AD23</f>
        <v>4.2520000000000007</v>
      </c>
      <c r="AE17" s="250"/>
      <c r="AF17" s="250">
        <f>AE23-$AA$19</f>
        <v>3.7100000000000009</v>
      </c>
      <c r="AG17" s="251"/>
      <c r="AH17" s="252"/>
      <c r="AI17" s="253"/>
      <c r="AJ17" s="254">
        <f>AF23*($AA$19-0.384)/$AA$19</f>
        <v>1.166712137577002</v>
      </c>
      <c r="AK17" s="210">
        <v>0</v>
      </c>
      <c r="AL17" s="255">
        <f>AD17</f>
        <v>4.2520000000000007</v>
      </c>
      <c r="AM17" s="210">
        <v>0</v>
      </c>
      <c r="AN17" s="210">
        <f>AF17</f>
        <v>3.7100000000000009</v>
      </c>
      <c r="AO17" s="210">
        <f>1/F17</f>
        <v>5.3789468022161259E-2</v>
      </c>
      <c r="AP17" s="176">
        <f>AL17-AN17</f>
        <v>0.54199999999999982</v>
      </c>
      <c r="AQ17" s="239" t="e">
        <f>(60/AI17)*(AH17*14.696)/(AN17+14.696+((AL17-AN17)/2))</f>
        <v>#DIV/0!</v>
      </c>
      <c r="AR17" s="178">
        <f t="shared" si="4"/>
        <v>0.91687721639502962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14.61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0.623</v>
      </c>
      <c r="AE21" s="178">
        <v>28.3</v>
      </c>
      <c r="AF21" s="178">
        <v>1.9291069999999999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0.58399999999999996</v>
      </c>
      <c r="AE22" s="178">
        <v>23.66</v>
      </c>
      <c r="AF22" s="178">
        <v>1.5666500000000001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0.54200000000000004</v>
      </c>
      <c r="AE23" s="178">
        <v>18.32</v>
      </c>
      <c r="AF23" s="178">
        <v>1.198205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1.7721600275817695</v>
      </c>
      <c r="AM8" s="205">
        <v>3.5103554942118764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157</v>
      </c>
      <c r="B13" s="233">
        <v>5908.9</v>
      </c>
      <c r="C13" s="234">
        <v>21.971793912271529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1.119594962474227</v>
      </c>
      <c r="E15" s="241">
        <f>AN15</f>
        <v>3.8499999999999979</v>
      </c>
      <c r="F15" s="242">
        <f>AN15+$AA$19+((AL15-AN15)/2)</f>
        <v>18.671999999999997</v>
      </c>
      <c r="G15" s="243">
        <f t="shared" ref="G15:G17" si="1">1/(F15/14.696)</f>
        <v>0.78706083976006869</v>
      </c>
      <c r="H15" s="225">
        <f>(14700*$AA$15*$AA$17*(AR15/1))/((AL15-AN15)*60*$AC$15)</f>
        <v>4.9097178397581214</v>
      </c>
      <c r="I15" s="225">
        <f>$AM$8</f>
        <v>3.5103554942118764</v>
      </c>
      <c r="AA15" s="248">
        <v>2.9470000000000001</v>
      </c>
      <c r="AB15" s="248">
        <v>2.298</v>
      </c>
      <c r="AC15" s="249">
        <f>(AB15*AB15)*0.7854</f>
        <v>4.1475434615999998</v>
      </c>
      <c r="AD15" s="250">
        <f>AF15+AD21</f>
        <v>4.3939999999999984</v>
      </c>
      <c r="AE15" s="250"/>
      <c r="AF15" s="250">
        <f>AE21-$AA$19</f>
        <v>3.8499999999999979</v>
      </c>
      <c r="AG15" s="251"/>
      <c r="AH15" s="252"/>
      <c r="AI15" s="253"/>
      <c r="AJ15" s="254">
        <f>AF21*($AA$19-0.384)/$AA$19</f>
        <v>1.119594962474227</v>
      </c>
      <c r="AK15" s="210">
        <v>0</v>
      </c>
      <c r="AL15" s="255">
        <f>AD15</f>
        <v>4.3939999999999984</v>
      </c>
      <c r="AM15" s="210">
        <v>0</v>
      </c>
      <c r="AN15" s="210">
        <f>AF15</f>
        <v>3.8499999999999979</v>
      </c>
      <c r="AO15" s="210">
        <f>1/F15</f>
        <v>5.3556126820908323E-2</v>
      </c>
      <c r="AP15" s="176">
        <f>AL15-AN15</f>
        <v>0.54400000000000048</v>
      </c>
      <c r="AQ15" s="239" t="e">
        <f>(60/AI15)*(AH15*14.696)/(AN15+14.696+((AL15-AN15)/2))</f>
        <v>#DIV/0!</v>
      </c>
      <c r="AR15" s="178">
        <f>(AJ15*$AA$19)/(AN15+$AA$19+((AL15-AN15)/2))</f>
        <v>0.872435020565553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1.5268367938144332</v>
      </c>
      <c r="E16" s="241">
        <f>AN16</f>
        <v>8.64</v>
      </c>
      <c r="F16" s="242">
        <f t="shared" ref="F16:F17" si="3">AN16+$AA$19+((AL16-AN16)/2)</f>
        <v>23.504000000000001</v>
      </c>
      <c r="G16" s="243">
        <f t="shared" si="1"/>
        <v>0.62525527569775352</v>
      </c>
      <c r="H16" s="225">
        <f>(14700*$AA$15*$AA$17*(AR16/1))/((AL16-AN16)*60*$AC$15)</f>
        <v>4.6076186936952608</v>
      </c>
      <c r="I16" s="245"/>
      <c r="AA16" s="210" t="s">
        <v>149</v>
      </c>
      <c r="AC16" s="177"/>
      <c r="AD16" s="250">
        <f>AF16+AD22</f>
        <v>9.2680000000000007</v>
      </c>
      <c r="AE16" s="250"/>
      <c r="AF16" s="250">
        <f>AE22-$AA$19</f>
        <v>8.64</v>
      </c>
      <c r="AG16" s="251"/>
      <c r="AH16" s="252"/>
      <c r="AI16" s="253"/>
      <c r="AJ16" s="254">
        <f>AF22*($AA$19-0.384)/$AA$19</f>
        <v>1.5268367938144332</v>
      </c>
      <c r="AK16" s="210">
        <v>0</v>
      </c>
      <c r="AL16" s="255">
        <f>AD16</f>
        <v>9.2680000000000007</v>
      </c>
      <c r="AM16" s="210">
        <v>0</v>
      </c>
      <c r="AN16" s="210">
        <f>AF16</f>
        <v>8.64</v>
      </c>
      <c r="AO16" s="210">
        <f>1/F16</f>
        <v>4.2545949625595644E-2</v>
      </c>
      <c r="AP16" s="176">
        <f>AL16-AN16</f>
        <v>0.62800000000000011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0.94517849514976182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1.8916507249484535</v>
      </c>
      <c r="E17" s="241">
        <f>AN17</f>
        <v>14.129999999999999</v>
      </c>
      <c r="F17" s="242">
        <f t="shared" si="3"/>
        <v>29.009</v>
      </c>
      <c r="G17" s="243">
        <f t="shared" si="1"/>
        <v>0.50660139956565198</v>
      </c>
      <c r="H17" s="225">
        <f>(14700*$AA$15*$AA$17*(AR17/1))/((AL17-AN17)*60*$AC$15)</f>
        <v>4.4143588655333881</v>
      </c>
      <c r="I17" s="245"/>
      <c r="AA17" s="256">
        <v>1.7586000000000001E-2</v>
      </c>
      <c r="AC17" s="177"/>
      <c r="AD17" s="250">
        <f>AF17+AD23</f>
        <v>14.787999999999998</v>
      </c>
      <c r="AE17" s="250"/>
      <c r="AF17" s="250">
        <f>AE23-$AA$19</f>
        <v>14.129999999999999</v>
      </c>
      <c r="AG17" s="251"/>
      <c r="AH17" s="252"/>
      <c r="AI17" s="253"/>
      <c r="AJ17" s="254">
        <f>AF23*($AA$19-0.384)/$AA$19</f>
        <v>1.8916507249484535</v>
      </c>
      <c r="AK17" s="210">
        <v>0</v>
      </c>
      <c r="AL17" s="255">
        <f>AD17</f>
        <v>14.787999999999998</v>
      </c>
      <c r="AM17" s="210">
        <v>0</v>
      </c>
      <c r="AN17" s="210">
        <f>AF17</f>
        <v>14.129999999999999</v>
      </c>
      <c r="AO17" s="210">
        <f>1/F17</f>
        <v>3.4472060395049811E-2</v>
      </c>
      <c r="AP17" s="176">
        <f>AL17-AN17</f>
        <v>0.65799999999999947</v>
      </c>
      <c r="AQ17" s="239" t="e">
        <f>(60/AI17)*(AH17*14.696)/(AN17+14.696+((AL17-AN17)/2))</f>
        <v>#DIV/0!</v>
      </c>
      <c r="AR17" s="178">
        <f t="shared" si="4"/>
        <v>0.94879237643489944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14.55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0.54400000000000004</v>
      </c>
      <c r="AE21" s="178">
        <v>18.399999999999999</v>
      </c>
      <c r="AF21" s="178">
        <v>1.1499440000000001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0.628</v>
      </c>
      <c r="AE22" s="178">
        <v>23.19</v>
      </c>
      <c r="AF22" s="178">
        <v>1.568225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0.65800000000000003</v>
      </c>
      <c r="AE23" s="178">
        <v>28.68</v>
      </c>
      <c r="AF23" s="178">
        <v>1.942928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21.129658752482808</v>
      </c>
      <c r="AM8" s="205">
        <v>140.93667635110964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158</v>
      </c>
      <c r="B13" s="233">
        <v>5924.2</v>
      </c>
      <c r="C13" s="234">
        <v>27.474806202354301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0.97147383301759138</v>
      </c>
      <c r="E15" s="241">
        <f>AN15</f>
        <v>3.0700000000000021</v>
      </c>
      <c r="F15" s="242">
        <f>AN15+$AA$19+((AL15-AN15)/2)</f>
        <v>17.856750000000002</v>
      </c>
      <c r="G15" s="243">
        <f t="shared" ref="G15:G17" si="1">1/(F15/14.696)</f>
        <v>0.82299410587032917</v>
      </c>
      <c r="H15" s="244">
        <f>(14700*$AA$15*$AA$17*(AR15/1))/((AL15-AN15)*60*$AC$15)</f>
        <v>158.41054187397242</v>
      </c>
      <c r="I15" s="244">
        <f>$AM$8</f>
        <v>140.93667635110964</v>
      </c>
      <c r="AA15" s="248">
        <v>2.5870000000000002</v>
      </c>
      <c r="AB15" s="248">
        <v>2.31</v>
      </c>
      <c r="AC15" s="249">
        <f>(AB15*AB15)*0.7854</f>
        <v>4.19097294</v>
      </c>
      <c r="AD15" s="250">
        <f>AF15+AD21</f>
        <v>3.0835000000000021</v>
      </c>
      <c r="AE15" s="250"/>
      <c r="AF15" s="250">
        <f>AE21-$AA$19</f>
        <v>3.0700000000000021</v>
      </c>
      <c r="AG15" s="251"/>
      <c r="AH15" s="252"/>
      <c r="AI15" s="253"/>
      <c r="AJ15" s="254">
        <f>AF21*($AA$19-0.384)/$AA$19</f>
        <v>0.97147383301759138</v>
      </c>
      <c r="AK15" s="210">
        <v>0</v>
      </c>
      <c r="AL15" s="255">
        <f>AD15</f>
        <v>3.0835000000000021</v>
      </c>
      <c r="AM15" s="210">
        <v>0</v>
      </c>
      <c r="AN15" s="210">
        <f>AF15</f>
        <v>3.0700000000000021</v>
      </c>
      <c r="AO15" s="210">
        <f>1/F15</f>
        <v>5.6001232027104594E-2</v>
      </c>
      <c r="AP15" s="176">
        <f>AL15-AN15</f>
        <v>1.3500000000000068E-2</v>
      </c>
      <c r="AQ15" s="239" t="e">
        <f>(60/AI15)*(AH15*14.696)/(AN15+14.696+((AL15-AN15)/2))</f>
        <v>#DIV/0!</v>
      </c>
      <c r="AR15" s="178">
        <f>(AJ15*$AA$19)/(AN15+$AA$19+((AL15-AN15)/2))</f>
        <v>0.80408715202934455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1.2481497583220569</v>
      </c>
      <c r="E16" s="241">
        <f>AN16</f>
        <v>7.9100000000000019</v>
      </c>
      <c r="F16" s="242">
        <f t="shared" ref="F16:F17" si="3">AN16+$AA$19+((AL16-AN16)/2)</f>
        <v>22.697000000000003</v>
      </c>
      <c r="G16" s="243">
        <f t="shared" si="1"/>
        <v>0.64748645195400267</v>
      </c>
      <c r="H16" s="244">
        <f>(14700*$AA$15*$AA$17*(AR16/1))/((AL16-AN16)*60*$AC$15)</f>
        <v>154.40429006830755</v>
      </c>
      <c r="I16" s="279"/>
      <c r="AA16" s="210" t="s">
        <v>149</v>
      </c>
      <c r="AC16" s="177"/>
      <c r="AD16" s="250">
        <f>AF16+AD22</f>
        <v>7.9240000000000022</v>
      </c>
      <c r="AE16" s="250"/>
      <c r="AF16" s="250">
        <f>AE22-$AA$19</f>
        <v>7.9100000000000019</v>
      </c>
      <c r="AG16" s="251"/>
      <c r="AH16" s="252"/>
      <c r="AI16" s="253"/>
      <c r="AJ16" s="254">
        <f>AF22*($AA$19-0.384)/$AA$19</f>
        <v>1.2481497583220569</v>
      </c>
      <c r="AK16" s="210">
        <v>0</v>
      </c>
      <c r="AL16" s="255">
        <f>AD16</f>
        <v>7.9240000000000022</v>
      </c>
      <c r="AM16" s="210">
        <v>0</v>
      </c>
      <c r="AN16" s="210">
        <f>AF16</f>
        <v>7.9100000000000019</v>
      </c>
      <c r="AO16" s="210">
        <f>1/F16</f>
        <v>4.4058686169978406E-2</v>
      </c>
      <c r="AP16" s="176">
        <f>AL16-AN16</f>
        <v>1.4000000000000234E-2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0.81277937295677827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1.9230387188092015</v>
      </c>
      <c r="E17" s="241">
        <f>AN17</f>
        <v>12.78</v>
      </c>
      <c r="F17" s="242">
        <f t="shared" si="3"/>
        <v>27.568999999999999</v>
      </c>
      <c r="G17" s="243">
        <f t="shared" si="1"/>
        <v>0.53306249773296088</v>
      </c>
      <c r="H17" s="244">
        <f>(14700*$AA$15*$AA$17*(AR17/1))/((AL17-AN17)*60*$AC$15)</f>
        <v>152.32937817088126</v>
      </c>
      <c r="I17" s="279"/>
      <c r="AA17" s="256">
        <v>1.7586000000000001E-2</v>
      </c>
      <c r="AC17" s="177"/>
      <c r="AD17" s="250">
        <f>AF17+AD23</f>
        <v>12.798</v>
      </c>
      <c r="AE17" s="250"/>
      <c r="AF17" s="250">
        <f>AE23-$AA$19</f>
        <v>12.78</v>
      </c>
      <c r="AG17" s="251"/>
      <c r="AH17" s="252"/>
      <c r="AI17" s="253"/>
      <c r="AJ17" s="254">
        <f>AF23*($AA$19-0.384)/$AA$19</f>
        <v>1.9230387188092015</v>
      </c>
      <c r="AK17" s="210">
        <v>0</v>
      </c>
      <c r="AL17" s="255">
        <f>AD17</f>
        <v>12.798</v>
      </c>
      <c r="AM17" s="210">
        <v>0</v>
      </c>
      <c r="AN17" s="210">
        <f>AF17</f>
        <v>12.78</v>
      </c>
      <c r="AO17" s="210">
        <f>1/F17</f>
        <v>3.6272625049874864E-2</v>
      </c>
      <c r="AP17" s="176">
        <f>AL17-AN17</f>
        <v>1.8000000000000682E-2</v>
      </c>
      <c r="AQ17" s="239" t="e">
        <f>(60/AI17)*(AH17*14.696)/(AN17+14.696+((AL17-AN17)/2))</f>
        <v>#DIV/0!</v>
      </c>
      <c r="AR17" s="178">
        <f t="shared" si="4"/>
        <v>1.0309591303275418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1.35E-2</v>
      </c>
      <c r="AE21" s="178">
        <v>17.850000000000001</v>
      </c>
      <c r="AF21" s="178">
        <v>0.99738700000000002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1.4E-2</v>
      </c>
      <c r="AE22" s="178">
        <v>22.69</v>
      </c>
      <c r="AF22" s="178">
        <v>1.2814430000000001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1.7999999999999999E-2</v>
      </c>
      <c r="AE23" s="178">
        <v>27.56</v>
      </c>
      <c r="AF23" s="178">
        <v>1.974334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25.325177371665621</v>
      </c>
      <c r="AM8" s="205">
        <v>134.90237718406007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158</v>
      </c>
      <c r="B13" s="233">
        <v>5924.2</v>
      </c>
      <c r="C13" s="234">
        <v>27.300126154217747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1.768218407577808</v>
      </c>
      <c r="E15" s="241">
        <f>AN15</f>
        <v>12.750000000000002</v>
      </c>
      <c r="F15" s="242">
        <f>AN15+$AA$19+((AL15-AN15)/2)</f>
        <v>27.538499999999999</v>
      </c>
      <c r="G15" s="243">
        <f t="shared" ref="G15:G17" si="1">1/(F15/14.696)</f>
        <v>0.53365288595965643</v>
      </c>
      <c r="H15" s="244">
        <f>(14700*$AA$15*$AA$17*(AR15/1))/((AL15-AN15)*60*$AC$15)</f>
        <v>148.4690276739905</v>
      </c>
      <c r="I15" s="244">
        <f>$AM$8</f>
        <v>134.90237718406007</v>
      </c>
      <c r="AA15" s="248">
        <v>2.5870000000000002</v>
      </c>
      <c r="AB15" s="248">
        <v>2.31</v>
      </c>
      <c r="AC15" s="249">
        <f>(AB15*AB15)*0.7854</f>
        <v>4.19097294</v>
      </c>
      <c r="AD15" s="250">
        <f>AF15+AD21</f>
        <v>12.767000000000001</v>
      </c>
      <c r="AE15" s="250"/>
      <c r="AF15" s="250">
        <f>AE21-$AA$19</f>
        <v>12.750000000000002</v>
      </c>
      <c r="AG15" s="251"/>
      <c r="AH15" s="252"/>
      <c r="AI15" s="253"/>
      <c r="AJ15" s="254">
        <f>AF21*($AA$19-0.384)/$AA$19</f>
        <v>1.768218407577808</v>
      </c>
      <c r="AK15" s="210">
        <v>0</v>
      </c>
      <c r="AL15" s="255">
        <f>AD15</f>
        <v>12.767000000000001</v>
      </c>
      <c r="AM15" s="210">
        <v>0</v>
      </c>
      <c r="AN15" s="210">
        <f>AF15</f>
        <v>12.750000000000002</v>
      </c>
      <c r="AO15" s="210">
        <f>1/F15</f>
        <v>3.6312798445812228E-2</v>
      </c>
      <c r="AP15" s="176">
        <f>AL15-AN15</f>
        <v>1.699999999999946E-2</v>
      </c>
      <c r="AQ15" s="239" t="e">
        <f>(60/AI15)*(AH15*14.696)/(AN15+14.696+((AL15-AN15)/2))</f>
        <v>#DIV/0!</v>
      </c>
      <c r="AR15" s="178">
        <f>(AJ15*$AA$19)/(AN15+$AA$19+((AL15-AN15)/2))</f>
        <v>0.94900840873685932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1.6048705604871447</v>
      </c>
      <c r="E16" s="241">
        <f>AN16</f>
        <v>7.08</v>
      </c>
      <c r="F16" s="242">
        <f t="shared" ref="F16:F17" si="3">AN16+$AA$19+((AL16-AN16)/2)</f>
        <v>21.869499999999999</v>
      </c>
      <c r="G16" s="243">
        <f t="shared" si="1"/>
        <v>0.67198609936212539</v>
      </c>
      <c r="H16" s="244">
        <f>(14700*$AA$15*$AA$17*(AR16/1))/((AL16-AN16)*60*$AC$15)</f>
        <v>151.82270148492569</v>
      </c>
      <c r="I16" s="279"/>
      <c r="AA16" s="210" t="s">
        <v>149</v>
      </c>
      <c r="AC16" s="177"/>
      <c r="AD16" s="250">
        <f>AF16+AD22</f>
        <v>7.0990000000000002</v>
      </c>
      <c r="AE16" s="250"/>
      <c r="AF16" s="250">
        <f>AE22-$AA$19</f>
        <v>7.08</v>
      </c>
      <c r="AG16" s="251"/>
      <c r="AH16" s="252"/>
      <c r="AI16" s="253"/>
      <c r="AJ16" s="254">
        <f>AF22*($AA$19-0.384)/$AA$19</f>
        <v>1.6048705604871447</v>
      </c>
      <c r="AK16" s="210">
        <v>0</v>
      </c>
      <c r="AL16" s="255">
        <f>AD16</f>
        <v>7.0990000000000002</v>
      </c>
      <c r="AM16" s="210">
        <v>0</v>
      </c>
      <c r="AN16" s="210">
        <f>AF16</f>
        <v>7.08</v>
      </c>
      <c r="AO16" s="210">
        <f>1/F16</f>
        <v>4.5725782482452737E-2</v>
      </c>
      <c r="AP16" s="176">
        <f>AL16-AN16</f>
        <v>1.9000000000000128E-2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1.0846149607444158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1.0564540638700948</v>
      </c>
      <c r="E17" s="241">
        <f>AN17</f>
        <v>2.9700000000000006</v>
      </c>
      <c r="F17" s="242">
        <f t="shared" si="3"/>
        <v>17.7575</v>
      </c>
      <c r="G17" s="243">
        <f t="shared" si="1"/>
        <v>0.82759397437702376</v>
      </c>
      <c r="H17" s="244">
        <f>(14700*$AA$15*$AA$17*(AR17/1))/((AL17-AN17)*60*$AC$15)</f>
        <v>155.90738773555296</v>
      </c>
      <c r="I17" s="279"/>
      <c r="AA17" s="256">
        <v>1.7586000000000001E-2</v>
      </c>
      <c r="AC17" s="177"/>
      <c r="AD17" s="250">
        <f>AF17+AD23</f>
        <v>2.9850000000000008</v>
      </c>
      <c r="AE17" s="250"/>
      <c r="AF17" s="250">
        <f>AE23-$AA$19</f>
        <v>2.9700000000000006</v>
      </c>
      <c r="AG17" s="251"/>
      <c r="AH17" s="252"/>
      <c r="AI17" s="253"/>
      <c r="AJ17" s="254">
        <f>AF23*($AA$19-0.384)/$AA$19</f>
        <v>1.0564540638700948</v>
      </c>
      <c r="AK17" s="210">
        <v>0</v>
      </c>
      <c r="AL17" s="255">
        <f>AD17</f>
        <v>2.9850000000000008</v>
      </c>
      <c r="AM17" s="210">
        <v>0</v>
      </c>
      <c r="AN17" s="210">
        <f>AF17</f>
        <v>2.9700000000000006</v>
      </c>
      <c r="AO17" s="210">
        <f>1/F17</f>
        <v>5.6314233422497535E-2</v>
      </c>
      <c r="AP17" s="176">
        <f>AL17-AN17</f>
        <v>1.5000000000000124E-2</v>
      </c>
      <c r="AQ17" s="239" t="e">
        <f>(60/AI17)*(AH17*14.696)/(AN17+14.696+((AL17-AN17)/2))</f>
        <v>#DIV/0!</v>
      </c>
      <c r="AR17" s="178">
        <f t="shared" si="4"/>
        <v>0.87931246312825562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1.7000000000000001E-2</v>
      </c>
      <c r="AE21" s="178">
        <v>27.53</v>
      </c>
      <c r="AF21" s="178">
        <v>1.8153840000000001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1.9E-2</v>
      </c>
      <c r="AE22" s="178">
        <v>21.86</v>
      </c>
      <c r="AF22" s="178">
        <v>1.6476789999999999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1.4999999999999999E-2</v>
      </c>
      <c r="AE23" s="178">
        <v>17.75</v>
      </c>
      <c r="AF23" s="178">
        <v>1.0846340000000001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29.704327437630898</v>
      </c>
      <c r="AM8" s="205">
        <v>126.87196587466539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158</v>
      </c>
      <c r="B13" s="233">
        <v>5924.2</v>
      </c>
      <c r="C13" s="234">
        <v>27.172856828722047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1.0962076730717183</v>
      </c>
      <c r="E15" s="241">
        <f>AN15</f>
        <v>2.99</v>
      </c>
      <c r="F15" s="242">
        <f>AN15+$AA$19+((AL15-AN15)/2)</f>
        <v>17.777999999999999</v>
      </c>
      <c r="G15" s="243">
        <f t="shared" ref="G15:G17" si="1">1/(F15/14.696)</f>
        <v>0.82663966700416247</v>
      </c>
      <c r="H15" s="244">
        <f>(14700*$AA$15*$AA$17*(AR15/1))/((AL15-AN15)*60*$AC$15)</f>
        <v>151.48830711972528</v>
      </c>
      <c r="I15" s="244">
        <f>$AM$8</f>
        <v>126.87196587466539</v>
      </c>
      <c r="AA15" s="248">
        <v>2.5870000000000002</v>
      </c>
      <c r="AB15" s="248">
        <v>2.31</v>
      </c>
      <c r="AC15" s="249">
        <f>(AB15*AB15)*0.7854</f>
        <v>4.19097294</v>
      </c>
      <c r="AD15" s="250">
        <f>AF15+AD21</f>
        <v>3.0060000000000002</v>
      </c>
      <c r="AE15" s="250"/>
      <c r="AF15" s="250">
        <f>AE21-$AA$19</f>
        <v>2.99</v>
      </c>
      <c r="AG15" s="251"/>
      <c r="AH15" s="252"/>
      <c r="AI15" s="253"/>
      <c r="AJ15" s="254">
        <f>AF21*($AA$19-0.384)/$AA$19</f>
        <v>1.0962076730717183</v>
      </c>
      <c r="AK15" s="210">
        <v>0</v>
      </c>
      <c r="AL15" s="255">
        <f>AD15</f>
        <v>3.0060000000000002</v>
      </c>
      <c r="AM15" s="210">
        <v>0</v>
      </c>
      <c r="AN15" s="210">
        <f>AF15</f>
        <v>2.99</v>
      </c>
      <c r="AO15" s="210">
        <f>1/F15</f>
        <v>5.6249296883788956E-2</v>
      </c>
      <c r="AP15" s="176">
        <f>AL15-AN15</f>
        <v>1.6000000000000014E-2</v>
      </c>
      <c r="AQ15" s="239" t="e">
        <f>(60/AI15)*(AH15*14.696)/(AN15+14.696+((AL15-AN15)/2))</f>
        <v>#DIV/0!</v>
      </c>
      <c r="AR15" s="178">
        <f>(AJ15*$AA$19)/(AN15+$AA$19+((AL15-AN15)/2))</f>
        <v>0.91134826234672062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1.262054852774019</v>
      </c>
      <c r="E16" s="241">
        <f>AN16</f>
        <v>7.0200000000000014</v>
      </c>
      <c r="F16" s="242">
        <f t="shared" ref="F16:F17" si="3">AN16+$AA$19+((AL16-AN16)/2)</f>
        <v>21.807750000000002</v>
      </c>
      <c r="G16" s="243">
        <f t="shared" si="1"/>
        <v>0.67388886978253126</v>
      </c>
      <c r="H16" s="244">
        <f>(14700*$AA$15*$AA$17*(AR16/1))/((AL16-AN16)*60*$AC$15)</f>
        <v>146.76578854996765</v>
      </c>
      <c r="I16" s="279"/>
      <c r="AA16" s="210" t="s">
        <v>149</v>
      </c>
      <c r="AC16" s="177"/>
      <c r="AD16" s="250">
        <f>AF16+AD22</f>
        <v>7.0355000000000016</v>
      </c>
      <c r="AE16" s="250"/>
      <c r="AF16" s="250">
        <f>AE22-$AA$19</f>
        <v>7.0200000000000014</v>
      </c>
      <c r="AG16" s="251"/>
      <c r="AH16" s="252"/>
      <c r="AI16" s="253"/>
      <c r="AJ16" s="254">
        <f>AF22*($AA$19-0.384)/$AA$19</f>
        <v>1.262054852774019</v>
      </c>
      <c r="AK16" s="210">
        <v>0</v>
      </c>
      <c r="AL16" s="255">
        <f>AD16</f>
        <v>7.0355000000000016</v>
      </c>
      <c r="AM16" s="210">
        <v>0</v>
      </c>
      <c r="AN16" s="210">
        <f>AF16</f>
        <v>7.0200000000000014</v>
      </c>
      <c r="AO16" s="210">
        <f>1/F16</f>
        <v>4.5855257878506486E-2</v>
      </c>
      <c r="AP16" s="176">
        <f>AL16-AN16</f>
        <v>1.5500000000000291E-2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0.85534595380082756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1.7334702817320704</v>
      </c>
      <c r="E17" s="241">
        <f>AN17</f>
        <v>13.35</v>
      </c>
      <c r="F17" s="242">
        <f t="shared" si="3"/>
        <v>28.138500000000001</v>
      </c>
      <c r="G17" s="243">
        <f t="shared" si="1"/>
        <v>0.52227375304298385</v>
      </c>
      <c r="H17" s="244">
        <f>(14700*$AA$15*$AA$17*(AR17/1))/((AL17-AN17)*60*$AC$15)</f>
        <v>142.44778351299357</v>
      </c>
      <c r="I17" s="279"/>
      <c r="AA17" s="256">
        <v>1.7586000000000001E-2</v>
      </c>
      <c r="AC17" s="177"/>
      <c r="AD17" s="250">
        <f>AF17+AD23</f>
        <v>13.366999999999999</v>
      </c>
      <c r="AE17" s="250"/>
      <c r="AF17" s="250">
        <f>AE23-$AA$19</f>
        <v>13.35</v>
      </c>
      <c r="AG17" s="251"/>
      <c r="AH17" s="252"/>
      <c r="AI17" s="253"/>
      <c r="AJ17" s="254">
        <f>AF23*($AA$19-0.384)/$AA$19</f>
        <v>1.7334702817320704</v>
      </c>
      <c r="AK17" s="210">
        <v>0</v>
      </c>
      <c r="AL17" s="255">
        <f>AD17</f>
        <v>13.366999999999999</v>
      </c>
      <c r="AM17" s="210">
        <v>0</v>
      </c>
      <c r="AN17" s="210">
        <f>AF17</f>
        <v>13.35</v>
      </c>
      <c r="AO17" s="210">
        <f>1/F17</f>
        <v>3.5538497076958615E-2</v>
      </c>
      <c r="AP17" s="176">
        <f>AL17-AN17</f>
        <v>1.699999999999946E-2</v>
      </c>
      <c r="AQ17" s="239" t="e">
        <f>(60/AI17)*(AH17*14.696)/(AN17+14.696+((AL17-AN17)/2))</f>
        <v>#DIV/0!</v>
      </c>
      <c r="AR17" s="178">
        <f t="shared" si="4"/>
        <v>0.91052084382607457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1.6E-2</v>
      </c>
      <c r="AE21" s="178">
        <v>17.77</v>
      </c>
      <c r="AF21" s="178">
        <v>1.125448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1.55E-2</v>
      </c>
      <c r="AE22" s="178">
        <v>21.8</v>
      </c>
      <c r="AF22" s="178">
        <v>1.2957190000000001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1.7000000000000001E-2</v>
      </c>
      <c r="AE23" s="178">
        <v>28.13</v>
      </c>
      <c r="AF23" s="178">
        <v>1.779709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13.835817204246952</v>
      </c>
      <c r="AM8" s="205">
        <v>141.24119280022001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159</v>
      </c>
      <c r="B13" s="233">
        <v>5934.7</v>
      </c>
      <c r="C13" s="234">
        <v>27.777332913627301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1.2108456205405405</v>
      </c>
      <c r="E15" s="241">
        <f>AN15</f>
        <v>3.7199999999999989</v>
      </c>
      <c r="F15" s="242">
        <f>AN15+$AA$19+((AL15-AN15)/2)</f>
        <v>18.527999999999999</v>
      </c>
      <c r="G15" s="243">
        <f t="shared" ref="G15:G17" si="1">1/(F15/14.696)</f>
        <v>0.79317789291882568</v>
      </c>
      <c r="H15" s="244">
        <f>(14700*$AA$15*$AA$17*(AR15/1))/((AL15-AN15)*60*$AC$15)</f>
        <v>152.1724609405164</v>
      </c>
      <c r="I15" s="244">
        <f>$AM$8</f>
        <v>141.24119280022001</v>
      </c>
      <c r="AA15" s="248">
        <v>2.4380000000000002</v>
      </c>
      <c r="AB15" s="248">
        <v>2.3050000000000002</v>
      </c>
      <c r="AC15" s="249">
        <f>(AB15*AB15)*0.7854</f>
        <v>4.1728498350000001</v>
      </c>
      <c r="AD15" s="250">
        <f>AF15+AD21</f>
        <v>3.7359999999999989</v>
      </c>
      <c r="AE15" s="250"/>
      <c r="AF15" s="250">
        <f>AE21-$AA$19</f>
        <v>3.7199999999999989</v>
      </c>
      <c r="AG15" s="251"/>
      <c r="AH15" s="252"/>
      <c r="AI15" s="253"/>
      <c r="AJ15" s="254">
        <f>AF21*($AA$19-0.384)/$AA$19</f>
        <v>1.2108456205405405</v>
      </c>
      <c r="AK15" s="210">
        <v>0</v>
      </c>
      <c r="AL15" s="255">
        <f>AD15</f>
        <v>3.7359999999999989</v>
      </c>
      <c r="AM15" s="210">
        <v>0</v>
      </c>
      <c r="AN15" s="210">
        <f>AF15</f>
        <v>3.7199999999999989</v>
      </c>
      <c r="AO15" s="210">
        <f>1/F15</f>
        <v>5.3972366148531958E-2</v>
      </c>
      <c r="AP15" s="176">
        <f>AL15-AN15</f>
        <v>1.6000000000000014E-2</v>
      </c>
      <c r="AQ15" s="239" t="e">
        <f>(60/AI15)*(AH15*14.696)/(AN15+14.696+((AL15-AN15)/2))</f>
        <v>#DIV/0!</v>
      </c>
      <c r="AR15" s="178">
        <f>(AJ15*$AA$19)/(AN15+$AA$19+((AL15-AN15)/2))</f>
        <v>0.96721260708117451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1.4298772594594593</v>
      </c>
      <c r="E16" s="241">
        <f>AN16</f>
        <v>8.879999999999999</v>
      </c>
      <c r="F16" s="242">
        <f t="shared" ref="F16:F17" si="3">AN16+$AA$19+((AL16-AN16)/2)</f>
        <v>23.6875</v>
      </c>
      <c r="G16" s="243">
        <f t="shared" si="1"/>
        <v>0.62041160949868068</v>
      </c>
      <c r="H16" s="244">
        <f>(14700*$AA$15*$AA$17*(AR16/1))/((AL16-AN16)*60*$AC$15)</f>
        <v>149.92846215520845</v>
      </c>
      <c r="I16" s="279"/>
      <c r="AA16" s="210" t="s">
        <v>149</v>
      </c>
      <c r="AC16" s="177"/>
      <c r="AD16" s="250">
        <f>AF16+AD22</f>
        <v>8.8949999999999996</v>
      </c>
      <c r="AE16" s="250"/>
      <c r="AF16" s="250">
        <f>AE22-$AA$19</f>
        <v>8.879999999999999</v>
      </c>
      <c r="AG16" s="251"/>
      <c r="AH16" s="252"/>
      <c r="AI16" s="253"/>
      <c r="AJ16" s="254">
        <f>AF22*($AA$19-0.384)/$AA$19</f>
        <v>1.4298772594594593</v>
      </c>
      <c r="AK16" s="210">
        <v>0</v>
      </c>
      <c r="AL16" s="255">
        <f>AD16</f>
        <v>8.8949999999999996</v>
      </c>
      <c r="AM16" s="210">
        <v>0</v>
      </c>
      <c r="AN16" s="210">
        <f>AF16</f>
        <v>8.879999999999999</v>
      </c>
      <c r="AO16" s="210">
        <f>1/F16</f>
        <v>4.221635883905013E-2</v>
      </c>
      <c r="AP16" s="176">
        <f>AL16-AN16</f>
        <v>1.5000000000000568E-2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0.89339032992084433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1.7614111675675674</v>
      </c>
      <c r="E17" s="241">
        <f>AN17</f>
        <v>14.739999999999998</v>
      </c>
      <c r="F17" s="242">
        <f t="shared" si="3"/>
        <v>29.547499999999999</v>
      </c>
      <c r="G17" s="243">
        <f t="shared" si="1"/>
        <v>0.49736864370928163</v>
      </c>
      <c r="H17" s="244">
        <f>(14700*$AA$15*$AA$17*(AR17/1))/((AL17-AN17)*60*$AC$15)</f>
        <v>148.06232289971206</v>
      </c>
      <c r="I17" s="279"/>
      <c r="AA17" s="256">
        <v>1.7586000000000001E-2</v>
      </c>
      <c r="AC17" s="177"/>
      <c r="AD17" s="250">
        <f>AF17+AD23</f>
        <v>14.754999999999999</v>
      </c>
      <c r="AE17" s="250"/>
      <c r="AF17" s="250">
        <f>AE23-$AA$19</f>
        <v>14.739999999999998</v>
      </c>
      <c r="AG17" s="251"/>
      <c r="AH17" s="252"/>
      <c r="AI17" s="253"/>
      <c r="AJ17" s="254">
        <f>AF23*($AA$19-0.384)/$AA$19</f>
        <v>1.7614111675675674</v>
      </c>
      <c r="AK17" s="210">
        <v>0</v>
      </c>
      <c r="AL17" s="255">
        <f>AD17</f>
        <v>14.754999999999999</v>
      </c>
      <c r="AM17" s="210">
        <v>0</v>
      </c>
      <c r="AN17" s="210">
        <f>AF17</f>
        <v>14.739999999999998</v>
      </c>
      <c r="AO17" s="210">
        <f>1/F17</f>
        <v>3.3843810813097557E-2</v>
      </c>
      <c r="AP17" s="176">
        <f>AL17-AN17</f>
        <v>1.5000000000000568E-2</v>
      </c>
      <c r="AQ17" s="239" t="e">
        <f>(60/AI17)*(AH17*14.696)/(AN17+14.696+((AL17-AN17)/2))</f>
        <v>#DIV/0!</v>
      </c>
      <c r="AR17" s="178">
        <f t="shared" si="4"/>
        <v>0.88227042152466373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1.6E-2</v>
      </c>
      <c r="AE21" s="178">
        <v>18.52</v>
      </c>
      <c r="AF21" s="178">
        <v>1.243099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1.4999999999999999E-2</v>
      </c>
      <c r="AE22" s="178">
        <v>23.68</v>
      </c>
      <c r="AF22" s="178">
        <v>1.467965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1.4999999999999999E-2</v>
      </c>
      <c r="AE23" s="178">
        <v>29.54</v>
      </c>
      <c r="AF23" s="178">
        <v>1.80833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17.520214345842728</v>
      </c>
      <c r="AM8" s="205">
        <v>133.81164266102186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159</v>
      </c>
      <c r="B13" s="233">
        <v>5934.7</v>
      </c>
      <c r="C13" s="234">
        <v>27.654362474642792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1.8650758443243243</v>
      </c>
      <c r="E15" s="241">
        <f>AN15</f>
        <v>14.759999999999998</v>
      </c>
      <c r="F15" s="242">
        <f>AN15+$AA$19+((AL15-AN15)/2)</f>
        <v>29.568249999999999</v>
      </c>
      <c r="G15" s="243">
        <f t="shared" ref="G15:G17" si="1">1/(F15/14.696)</f>
        <v>0.49701960717999888</v>
      </c>
      <c r="H15" s="244">
        <f>(14700*$AA$15*$AA$17*(AR15/1))/((AL15-AN15)*60*$AC$15)</f>
        <v>142.42385774973812</v>
      </c>
      <c r="I15" s="244">
        <f>$AM$8</f>
        <v>133.81164266102186</v>
      </c>
      <c r="AA15" s="248">
        <v>2.4380000000000002</v>
      </c>
      <c r="AB15" s="248">
        <v>2.3050000000000002</v>
      </c>
      <c r="AC15" s="249">
        <f>(AB15*AB15)*0.7854</f>
        <v>4.1728498350000001</v>
      </c>
      <c r="AD15" s="250">
        <f>AF15+AD21</f>
        <v>14.776499999999999</v>
      </c>
      <c r="AE15" s="250"/>
      <c r="AF15" s="250">
        <f>AE21-$AA$19</f>
        <v>14.759999999999998</v>
      </c>
      <c r="AG15" s="251"/>
      <c r="AH15" s="252"/>
      <c r="AI15" s="253"/>
      <c r="AJ15" s="254">
        <f>AF21*($AA$19-0.384)/$AA$19</f>
        <v>1.8650758443243243</v>
      </c>
      <c r="AK15" s="210">
        <v>0</v>
      </c>
      <c r="AL15" s="255">
        <f>AD15</f>
        <v>14.776499999999999</v>
      </c>
      <c r="AM15" s="210">
        <v>0</v>
      </c>
      <c r="AN15" s="210">
        <f>AF15</f>
        <v>14.759999999999998</v>
      </c>
      <c r="AO15" s="210">
        <f>1/F15</f>
        <v>3.3820060368807761E-2</v>
      </c>
      <c r="AP15" s="176">
        <f>AL15-AN15</f>
        <v>1.6500000000000625E-2</v>
      </c>
      <c r="AQ15" s="239" t="e">
        <f>(60/AI15)*(AH15*14.696)/(AN15+14.696+((AL15-AN15)/2))</f>
        <v>#DIV/0!</v>
      </c>
      <c r="AR15" s="178">
        <f>(AJ15*$AA$19)/(AN15+$AA$19+((AL15-AN15)/2))</f>
        <v>0.93353926918231556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1.5029352097297297</v>
      </c>
      <c r="E16" s="241">
        <f>AN16</f>
        <v>7.8499999999999979</v>
      </c>
      <c r="F16" s="242">
        <f t="shared" ref="F16:F17" si="3">AN16+$AA$19+((AL16-AN16)/2)</f>
        <v>22.6585</v>
      </c>
      <c r="G16" s="243">
        <f t="shared" si="1"/>
        <v>0.6485866231215659</v>
      </c>
      <c r="H16" s="244">
        <f>(14700*$AA$15*$AA$17*(AR16/1))/((AL16-AN16)*60*$AC$15)</f>
        <v>145.36370879164096</v>
      </c>
      <c r="I16" s="279"/>
      <c r="AA16" s="210" t="s">
        <v>149</v>
      </c>
      <c r="AC16" s="177"/>
      <c r="AD16" s="250">
        <f>AF16+AD22</f>
        <v>7.8669999999999982</v>
      </c>
      <c r="AE16" s="250"/>
      <c r="AF16" s="250">
        <f>AE22-$AA$19</f>
        <v>7.8499999999999979</v>
      </c>
      <c r="AG16" s="251"/>
      <c r="AH16" s="252"/>
      <c r="AI16" s="253"/>
      <c r="AJ16" s="254">
        <f>AF22*($AA$19-0.384)/$AA$19</f>
        <v>1.5029352097297297</v>
      </c>
      <c r="AK16" s="210">
        <v>0</v>
      </c>
      <c r="AL16" s="255">
        <f>AD16</f>
        <v>7.8669999999999982</v>
      </c>
      <c r="AM16" s="210">
        <v>0</v>
      </c>
      <c r="AN16" s="210">
        <f>AF16</f>
        <v>7.8499999999999979</v>
      </c>
      <c r="AO16" s="210">
        <f>1/F16</f>
        <v>4.4133548116600835E-2</v>
      </c>
      <c r="AP16" s="176">
        <f>AL16-AN16</f>
        <v>1.7000000000000348E-2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0.98168197824216086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1.0871475740540542</v>
      </c>
      <c r="E17" s="241">
        <f>AN17</f>
        <v>3.4600000000000009</v>
      </c>
      <c r="F17" s="242">
        <f t="shared" si="3"/>
        <v>18.267500000000002</v>
      </c>
      <c r="G17" s="243">
        <f t="shared" si="1"/>
        <v>0.80448884631175577</v>
      </c>
      <c r="H17" s="244">
        <f>(14700*$AA$15*$AA$17*(AR17/1))/((AL17-AN17)*60*$AC$15)</f>
        <v>147.81344517872446</v>
      </c>
      <c r="I17" s="279"/>
      <c r="AA17" s="256">
        <v>1.7586000000000001E-2</v>
      </c>
      <c r="AC17" s="177"/>
      <c r="AD17" s="250">
        <f>AF17+AD23</f>
        <v>3.475000000000001</v>
      </c>
      <c r="AE17" s="250"/>
      <c r="AF17" s="250">
        <f>AE23-$AA$19</f>
        <v>3.4600000000000009</v>
      </c>
      <c r="AG17" s="251"/>
      <c r="AH17" s="252"/>
      <c r="AI17" s="253"/>
      <c r="AJ17" s="254">
        <f>AF23*($AA$19-0.384)/$AA$19</f>
        <v>1.0871475740540542</v>
      </c>
      <c r="AK17" s="210">
        <v>0</v>
      </c>
      <c r="AL17" s="255">
        <f>AD17</f>
        <v>3.475000000000001</v>
      </c>
      <c r="AM17" s="210">
        <v>0</v>
      </c>
      <c r="AN17" s="210">
        <f>AF17</f>
        <v>3.4600000000000009</v>
      </c>
      <c r="AO17" s="210">
        <f>1/F17</f>
        <v>5.4742028192144514E-2</v>
      </c>
      <c r="AP17" s="176">
        <f>AL17-AN17</f>
        <v>1.5000000000000124E-2</v>
      </c>
      <c r="AQ17" s="239" t="e">
        <f>(60/AI17)*(AH17*14.696)/(AN17+14.696+((AL17-AN17)/2))</f>
        <v>#DIV/0!</v>
      </c>
      <c r="AR17" s="178">
        <f t="shared" si="4"/>
        <v>0.88078741458875054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1.6500000000000001E-2</v>
      </c>
      <c r="AE21" s="178">
        <v>29.56</v>
      </c>
      <c r="AF21" s="178">
        <v>1.9147559999999999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1.7000000000000001E-2</v>
      </c>
      <c r="AE22" s="178">
        <v>22.65</v>
      </c>
      <c r="AF22" s="178">
        <v>1.542969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1.4999999999999999E-2</v>
      </c>
      <c r="AE23" s="178">
        <v>18.260000000000002</v>
      </c>
      <c r="AF23" s="178">
        <v>1.116106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19.571726917798895</v>
      </c>
      <c r="AM8" s="205">
        <v>127.9587167995051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159</v>
      </c>
      <c r="B13" s="233">
        <v>5934.7</v>
      </c>
      <c r="C13" s="234">
        <v>27.52663482529173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79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1.1114361409368636</v>
      </c>
      <c r="E15" s="241">
        <f>AN15</f>
        <v>3.8099999999999987</v>
      </c>
      <c r="F15" s="242">
        <f>AN15+$AA$19+((AL15-AN15)/2)</f>
        <v>18.547750000000001</v>
      </c>
      <c r="G15" s="243">
        <f t="shared" ref="G15:G17" si="1">1/(F15/14.696)</f>
        <v>0.79233330188297768</v>
      </c>
      <c r="H15" s="244">
        <f>(14700*$AA$15*$AA$17*(AR15/1))/((AL15-AN15)*60*$AC$15)</f>
        <v>143.35024119356507</v>
      </c>
      <c r="I15" s="244">
        <f>$AM$8</f>
        <v>127.9587167995051</v>
      </c>
      <c r="AA15" s="248">
        <v>2.4380000000000002</v>
      </c>
      <c r="AB15" s="248">
        <v>2.3050000000000002</v>
      </c>
      <c r="AC15" s="249">
        <f>(AB15*AB15)*0.7854</f>
        <v>4.1728498350000001</v>
      </c>
      <c r="AD15" s="250">
        <f>AF15+AD21</f>
        <v>3.8254999999999986</v>
      </c>
      <c r="AE15" s="250"/>
      <c r="AF15" s="250">
        <f>AE21-$AA$19</f>
        <v>3.8099999999999987</v>
      </c>
      <c r="AG15" s="251"/>
      <c r="AH15" s="252"/>
      <c r="AI15" s="253"/>
      <c r="AJ15" s="254">
        <f>AF21*($AA$19-0.384)/$AA$19</f>
        <v>1.1114361409368636</v>
      </c>
      <c r="AK15" s="210">
        <v>0</v>
      </c>
      <c r="AL15" s="255">
        <f>AD15</f>
        <v>3.8254999999999986</v>
      </c>
      <c r="AM15" s="210">
        <v>0</v>
      </c>
      <c r="AN15" s="210">
        <f>AF15</f>
        <v>3.8099999999999987</v>
      </c>
      <c r="AO15" s="210">
        <f>1/F15</f>
        <v>5.3914895337709427E-2</v>
      </c>
      <c r="AP15" s="176">
        <f>AL15-AN15</f>
        <v>1.5499999999999847E-2</v>
      </c>
      <c r="AQ15" s="239" t="e">
        <f>(60/AI15)*(AH15*14.696)/(AN15+14.696+((AL15-AN15)/2))</f>
        <v>#DIV/0!</v>
      </c>
      <c r="AR15" s="178">
        <f>(AJ15*$AA$19)/(AN15+$AA$19+((AL15-AN15)/2))</f>
        <v>0.88266524812982705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1.4129836069246435</v>
      </c>
      <c r="E16" s="241">
        <f>AN16</f>
        <v>7.7899999999999991</v>
      </c>
      <c r="F16" s="242">
        <f t="shared" ref="F16:F17" si="3">AN16+$AA$19+((AL16-AN16)/2)</f>
        <v>22.52825</v>
      </c>
      <c r="G16" s="243">
        <f t="shared" si="1"/>
        <v>0.65233651082529709</v>
      </c>
      <c r="H16" s="244">
        <f>(14700*$AA$15*$AA$17*(AR16/1))/((AL16-AN16)*60*$AC$15)</f>
        <v>140.94918436968925</v>
      </c>
      <c r="I16" s="279"/>
      <c r="AA16" s="210" t="s">
        <v>149</v>
      </c>
      <c r="AC16" s="177"/>
      <c r="AD16" s="250">
        <f>AF16+AD22</f>
        <v>7.8064999999999989</v>
      </c>
      <c r="AE16" s="250"/>
      <c r="AF16" s="250">
        <f>AE22-$AA$19</f>
        <v>7.7899999999999991</v>
      </c>
      <c r="AG16" s="251"/>
      <c r="AH16" s="252"/>
      <c r="AI16" s="253"/>
      <c r="AJ16" s="254">
        <f>AF22*($AA$19-0.384)/$AA$19</f>
        <v>1.4129836069246435</v>
      </c>
      <c r="AK16" s="210">
        <v>0</v>
      </c>
      <c r="AL16" s="255">
        <f>AD16</f>
        <v>7.8064999999999989</v>
      </c>
      <c r="AM16" s="210">
        <v>0</v>
      </c>
      <c r="AN16" s="210">
        <f>AF16</f>
        <v>7.7899999999999991</v>
      </c>
      <c r="AO16" s="210">
        <f>1/F16</f>
        <v>4.4388711950550976E-2</v>
      </c>
      <c r="AP16" s="176">
        <f>AL16-AN16</f>
        <v>1.6499999999999737E-2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0.92387329375339844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1.8504070741344196</v>
      </c>
      <c r="E17" s="241">
        <f>AN17</f>
        <v>14.579999999999998</v>
      </c>
      <c r="F17" s="242">
        <f t="shared" si="3"/>
        <v>29.3185</v>
      </c>
      <c r="G17" s="243">
        <f t="shared" si="1"/>
        <v>0.50125347476849091</v>
      </c>
      <c r="H17" s="244">
        <f>(14700*$AA$15*$AA$17*(AR17/1))/((AL17-AN17)*60*$AC$15)</f>
        <v>137.66180402074164</v>
      </c>
      <c r="I17" s="279"/>
      <c r="AA17" s="256">
        <v>1.7586000000000001E-2</v>
      </c>
      <c r="AC17" s="177"/>
      <c r="AD17" s="250">
        <f>AF17+AD23</f>
        <v>14.596999999999998</v>
      </c>
      <c r="AE17" s="250"/>
      <c r="AF17" s="250">
        <f>AE23-$AA$19</f>
        <v>14.579999999999998</v>
      </c>
      <c r="AG17" s="251"/>
      <c r="AH17" s="252"/>
      <c r="AI17" s="253"/>
      <c r="AJ17" s="254">
        <f>AF23*($AA$19-0.384)/$AA$19</f>
        <v>1.8504070741344196</v>
      </c>
      <c r="AK17" s="210">
        <v>0</v>
      </c>
      <c r="AL17" s="255">
        <f>AD17</f>
        <v>14.596999999999998</v>
      </c>
      <c r="AM17" s="210">
        <v>0</v>
      </c>
      <c r="AN17" s="210">
        <f>AF17</f>
        <v>14.579999999999998</v>
      </c>
      <c r="AO17" s="210">
        <f>1/F17</f>
        <v>3.4108156965738358E-2</v>
      </c>
      <c r="AP17" s="176">
        <f>AL17-AN17</f>
        <v>1.699999999999946E-2</v>
      </c>
      <c r="AQ17" s="239" t="e">
        <f>(60/AI17)*(AH17*14.696)/(AN17+14.696+((AL17-AN17)/2))</f>
        <v>#DIV/0!</v>
      </c>
      <c r="AR17" s="178">
        <f t="shared" si="4"/>
        <v>0.92966885079386741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14.73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1.55E-2</v>
      </c>
      <c r="AE21" s="176">
        <v>18.54</v>
      </c>
      <c r="AF21" s="178">
        <v>1.141186</v>
      </c>
      <c r="AG21" s="178"/>
      <c r="AH21" s="178">
        <v>1.55E-2</v>
      </c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1.6500000000000001E-2</v>
      </c>
      <c r="AE22" s="176">
        <v>22.52</v>
      </c>
      <c r="AF22" s="178">
        <v>1.4508049999999999</v>
      </c>
      <c r="AG22" s="178"/>
      <c r="AH22" s="178">
        <v>1.6500000000000001E-2</v>
      </c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1.7000000000000001E-2</v>
      </c>
      <c r="AE23" s="176">
        <v>29.31</v>
      </c>
      <c r="AF23" s="178">
        <v>1.899937</v>
      </c>
      <c r="AG23" s="178"/>
      <c r="AH23" s="178">
        <v>1.7000000000000001E-2</v>
      </c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65"/>
  <sheetViews>
    <sheetView showGridLines="0" tabSelected="1" workbookViewId="0">
      <pane xSplit="2" ySplit="16" topLeftCell="C17" activePane="bottomRight" state="frozen"/>
      <selection activeCell="F17" sqref="F17"/>
      <selection pane="topRight" activeCell="F17" sqref="F17"/>
      <selection pane="bottomLeft" activeCell="F17" sqref="F17"/>
      <selection pane="bottomRight" activeCell="O2" sqref="O2"/>
    </sheetView>
  </sheetViews>
  <sheetFormatPr defaultRowHeight="12.75" x14ac:dyDescent="0.2"/>
  <cols>
    <col min="1" max="1" width="8.7109375" style="50" customWidth="1"/>
    <col min="2" max="2" width="8.85546875" style="50" customWidth="1"/>
    <col min="3" max="8" width="12.7109375" style="50" customWidth="1"/>
    <col min="9" max="16" width="10.7109375" style="50" customWidth="1"/>
    <col min="17" max="17" width="27.42578125" style="50" customWidth="1"/>
    <col min="18" max="21" width="8.5703125" style="50" customWidth="1"/>
    <col min="22" max="22" width="12.42578125" style="50" customWidth="1"/>
    <col min="23" max="23" width="7.28515625" style="50" customWidth="1"/>
    <col min="24" max="24" width="6.85546875" style="50" customWidth="1"/>
    <col min="25" max="25" width="17.42578125" style="50" bestFit="1" customWidth="1"/>
    <col min="26" max="26" width="9.140625" style="50"/>
    <col min="27" max="27" width="9.7109375" style="44" customWidth="1"/>
    <col min="28" max="28" width="11.85546875" style="44" customWidth="1"/>
    <col min="29" max="30" width="9.140625" style="16"/>
    <col min="31" max="16384" width="9.140625" style="50"/>
  </cols>
  <sheetData>
    <row r="1" spans="1:85" x14ac:dyDescent="0.2">
      <c r="O1" s="42"/>
      <c r="P1" s="42"/>
      <c r="Q1" s="42"/>
      <c r="T1" s="43"/>
      <c r="U1" s="43"/>
    </row>
    <row r="2" spans="1:85" x14ac:dyDescent="0.2">
      <c r="W2" s="46"/>
      <c r="X2" s="46"/>
      <c r="Y2" s="8"/>
    </row>
    <row r="5" spans="1:85" s="57" customFormat="1" ht="15.75" x14ac:dyDescent="0.25">
      <c r="A5" s="293" t="s">
        <v>92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11" t="s">
        <v>0</v>
      </c>
      <c r="S5" s="11"/>
      <c r="T5" s="11"/>
      <c r="U5" s="10"/>
      <c r="V5" s="11"/>
      <c r="W5" s="11"/>
      <c r="X5" s="10"/>
      <c r="Y5" s="11" t="s">
        <v>0</v>
      </c>
      <c r="Z5" s="10"/>
      <c r="AA5" s="44"/>
      <c r="AB5" s="44"/>
      <c r="AC5" s="12"/>
      <c r="AD5" s="12"/>
      <c r="AE5" s="55"/>
      <c r="AF5" s="9"/>
      <c r="AG5" s="9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9"/>
      <c r="AS5" s="9"/>
      <c r="AT5" s="9"/>
      <c r="AU5" s="9"/>
      <c r="AV5" s="9"/>
      <c r="AW5" s="9"/>
      <c r="AX5" s="9"/>
      <c r="AY5" s="9"/>
      <c r="AZ5" s="12"/>
      <c r="BA5" s="12"/>
      <c r="BB5" s="12"/>
      <c r="BC5" s="12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</row>
    <row r="6" spans="1:85" ht="12.75" customHeight="1" x14ac:dyDescent="0.25">
      <c r="A6" s="294" t="s">
        <v>102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66" t="s">
        <v>0</v>
      </c>
      <c r="S6" s="66"/>
      <c r="T6" s="66"/>
      <c r="U6" s="14"/>
      <c r="V6" s="11"/>
      <c r="W6" s="66"/>
      <c r="X6" s="14"/>
      <c r="Y6" s="11" t="s">
        <v>0</v>
      </c>
      <c r="Z6" s="14"/>
      <c r="AE6" s="15"/>
      <c r="AF6" s="13"/>
      <c r="AG6" s="13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3"/>
      <c r="AS6" s="13"/>
      <c r="AT6" s="13"/>
      <c r="AU6" s="13"/>
      <c r="AV6" s="13"/>
      <c r="AW6" s="13"/>
      <c r="AX6" s="13"/>
      <c r="AY6" s="13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</row>
    <row r="7" spans="1:85" x14ac:dyDescent="0.2">
      <c r="X7" s="49"/>
      <c r="Y7" s="19"/>
      <c r="Z7" s="19"/>
      <c r="AC7" s="17"/>
      <c r="AE7" s="15"/>
      <c r="AF7" s="51"/>
      <c r="AG7" s="51"/>
      <c r="AH7" s="40"/>
      <c r="AI7" s="52"/>
      <c r="AJ7" s="52"/>
      <c r="AK7" s="52"/>
      <c r="AL7" s="21"/>
      <c r="AM7" s="53"/>
      <c r="AN7" s="16"/>
      <c r="AO7" s="16"/>
      <c r="AP7" s="16"/>
      <c r="AQ7" s="16"/>
      <c r="AR7" s="16"/>
      <c r="AS7" s="16"/>
      <c r="AT7" s="54"/>
      <c r="AU7" s="16"/>
      <c r="AV7" s="41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</row>
    <row r="8" spans="1:85" x14ac:dyDescent="0.2">
      <c r="A8" s="47" t="s">
        <v>88</v>
      </c>
      <c r="B8" s="18"/>
      <c r="C8" s="15"/>
      <c r="D8" s="15"/>
      <c r="E8" s="15"/>
      <c r="F8" s="15"/>
      <c r="G8" s="15"/>
      <c r="H8" s="15"/>
      <c r="I8" s="15"/>
      <c r="J8" s="15"/>
      <c r="K8" s="15"/>
      <c r="L8" s="15"/>
      <c r="Q8" s="49" t="s">
        <v>90</v>
      </c>
      <c r="X8" s="49"/>
      <c r="Y8" s="20"/>
      <c r="Z8" s="20"/>
      <c r="AC8" s="17"/>
      <c r="AE8" s="15"/>
      <c r="AF8" s="51"/>
      <c r="AG8" s="51"/>
      <c r="AH8" s="40"/>
      <c r="AI8" s="52"/>
      <c r="AJ8" s="52"/>
      <c r="AK8" s="52"/>
      <c r="AL8" s="21"/>
      <c r="AM8" s="53"/>
      <c r="AN8" s="16"/>
      <c r="AO8" s="16"/>
      <c r="AP8" s="16"/>
      <c r="AQ8" s="16"/>
      <c r="AR8" s="16"/>
      <c r="AS8" s="16"/>
      <c r="AT8" s="54"/>
      <c r="AU8" s="16"/>
      <c r="AV8" s="41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</row>
    <row r="9" spans="1:85" x14ac:dyDescent="0.2">
      <c r="A9" s="48" t="s">
        <v>89</v>
      </c>
      <c r="B9" s="18"/>
      <c r="C9" s="15"/>
      <c r="D9" s="15"/>
      <c r="E9" s="15"/>
      <c r="F9" s="15"/>
      <c r="G9" s="15"/>
      <c r="H9" s="15"/>
      <c r="I9" s="15"/>
      <c r="J9" s="15"/>
      <c r="K9" s="15"/>
      <c r="L9" s="15"/>
      <c r="Q9" s="90" t="s">
        <v>169</v>
      </c>
      <c r="V9" s="15"/>
      <c r="Y9" s="15"/>
      <c r="Z9" s="15"/>
      <c r="AC9" s="17"/>
      <c r="AE9" s="15"/>
      <c r="AF9" s="51"/>
      <c r="AG9" s="51"/>
      <c r="AH9" s="40"/>
      <c r="AI9" s="52"/>
      <c r="AJ9" s="52"/>
      <c r="AK9" s="52"/>
      <c r="AL9" s="21"/>
      <c r="AM9" s="53"/>
      <c r="AN9" s="16"/>
      <c r="AO9" s="16"/>
      <c r="AP9" s="16"/>
      <c r="AQ9" s="16"/>
      <c r="AR9" s="16"/>
      <c r="AS9" s="16"/>
      <c r="AT9" s="54"/>
      <c r="AU9" s="16"/>
      <c r="AV9" s="41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</row>
    <row r="10" spans="1:85" x14ac:dyDescent="0.2">
      <c r="A10" s="48"/>
      <c r="B10" s="18"/>
      <c r="C10" s="15"/>
      <c r="D10" s="15"/>
      <c r="E10" s="15"/>
      <c r="F10" s="15"/>
      <c r="G10" s="15"/>
      <c r="H10" s="15"/>
      <c r="I10" s="15"/>
      <c r="J10" s="15"/>
      <c r="K10" s="15"/>
      <c r="L10" s="15"/>
      <c r="O10" s="49"/>
      <c r="V10" s="15"/>
      <c r="Y10" s="15"/>
      <c r="Z10" s="15"/>
      <c r="AC10" s="17"/>
      <c r="AE10" s="15"/>
      <c r="AF10" s="51"/>
      <c r="AG10" s="51"/>
      <c r="AH10" s="40"/>
      <c r="AI10" s="52"/>
      <c r="AJ10" s="52"/>
      <c r="AK10" s="52"/>
      <c r="AL10" s="21"/>
      <c r="AM10" s="53"/>
      <c r="AN10" s="16"/>
      <c r="AO10" s="16"/>
      <c r="AP10" s="16"/>
      <c r="AQ10" s="16"/>
      <c r="AR10" s="16"/>
      <c r="AS10" s="16"/>
      <c r="AT10" s="54"/>
      <c r="AU10" s="16"/>
      <c r="AV10" s="41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</row>
    <row r="11" spans="1:85" x14ac:dyDescent="0.2">
      <c r="A11" s="48"/>
      <c r="B11" s="23"/>
      <c r="C11" s="80"/>
      <c r="D11" s="80"/>
      <c r="E11" s="80"/>
      <c r="F11" s="80"/>
      <c r="G11" s="14"/>
      <c r="H11" s="14"/>
      <c r="I11" s="14"/>
      <c r="J11" s="14"/>
      <c r="K11" s="14"/>
      <c r="L11" s="14"/>
      <c r="M11" s="14"/>
      <c r="N11" s="14"/>
      <c r="O11" s="49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E11" s="15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54"/>
      <c r="AU11" s="16"/>
      <c r="AV11" s="41"/>
      <c r="AW11" s="16"/>
      <c r="AX11" s="16"/>
      <c r="AY11" s="16"/>
      <c r="AZ11" s="16"/>
      <c r="BA11" s="16"/>
      <c r="BB11" s="41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</row>
    <row r="12" spans="1:85" x14ac:dyDescent="0.2">
      <c r="A12" s="24"/>
      <c r="B12" s="25"/>
      <c r="C12" s="304" t="s">
        <v>22</v>
      </c>
      <c r="D12" s="305"/>
      <c r="E12" s="305"/>
      <c r="F12" s="305"/>
      <c r="G12" s="305"/>
      <c r="H12" s="159"/>
      <c r="I12" s="26"/>
      <c r="J12" s="68" t="s">
        <v>0</v>
      </c>
      <c r="K12" s="68"/>
      <c r="L12" s="68"/>
      <c r="M12" s="77" t="s">
        <v>0</v>
      </c>
      <c r="N12" s="298" t="s">
        <v>29</v>
      </c>
      <c r="O12" s="299"/>
      <c r="P12" s="300"/>
      <c r="Q12" s="172"/>
      <c r="R12" s="70"/>
      <c r="S12" s="70"/>
      <c r="T12" s="45"/>
      <c r="U12" s="45"/>
      <c r="V12" s="45"/>
      <c r="W12" s="28"/>
      <c r="X12" s="29"/>
      <c r="Y12" s="29"/>
      <c r="Z12" s="29"/>
      <c r="AA12" s="58"/>
      <c r="AB12" s="29"/>
      <c r="AC12" s="29"/>
      <c r="AD12" s="29"/>
      <c r="AE12" s="59"/>
      <c r="AF12" s="16"/>
      <c r="AG12" s="16"/>
      <c r="AH12" s="16"/>
      <c r="AI12" s="16"/>
      <c r="AJ12" s="16"/>
      <c r="AK12" s="32"/>
      <c r="AL12" s="54"/>
      <c r="AM12" s="16"/>
      <c r="AN12" s="41"/>
      <c r="AO12" s="16"/>
      <c r="AP12" s="16"/>
      <c r="AQ12" s="41"/>
      <c r="AR12" s="41"/>
      <c r="AS12" s="41"/>
      <c r="AT12" s="41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</row>
    <row r="13" spans="1:85" x14ac:dyDescent="0.2">
      <c r="A13" s="30"/>
      <c r="B13" s="31" t="s">
        <v>3</v>
      </c>
      <c r="C13" s="306" t="s">
        <v>4</v>
      </c>
      <c r="D13" s="307"/>
      <c r="E13" s="307"/>
      <c r="F13" s="308"/>
      <c r="G13" s="308"/>
      <c r="H13" s="162"/>
      <c r="I13" s="154" t="s">
        <v>1</v>
      </c>
      <c r="J13" s="67"/>
      <c r="K13" s="73"/>
      <c r="L13" s="73"/>
      <c r="M13" s="75" t="s">
        <v>2</v>
      </c>
      <c r="N13" s="301" t="s">
        <v>33</v>
      </c>
      <c r="O13" s="302"/>
      <c r="P13" s="303"/>
      <c r="Q13" s="173" t="s">
        <v>93</v>
      </c>
      <c r="R13" s="70"/>
      <c r="S13" s="70"/>
      <c r="T13" s="45"/>
      <c r="U13" s="45"/>
      <c r="V13" s="45"/>
      <c r="W13" s="28"/>
      <c r="X13" s="60"/>
      <c r="Y13" s="60"/>
      <c r="Z13" s="61"/>
      <c r="AA13" s="27"/>
      <c r="AB13" s="33"/>
      <c r="AC13" s="60"/>
      <c r="AD13" s="61"/>
      <c r="AE13" s="27"/>
      <c r="AF13" s="16"/>
      <c r="AG13" s="16"/>
      <c r="AH13" s="16"/>
      <c r="AI13" s="16"/>
      <c r="AJ13" s="22"/>
      <c r="AK13" s="32"/>
      <c r="AL13" s="62"/>
      <c r="AM13" s="63"/>
      <c r="AN13" s="16"/>
      <c r="AO13" s="41"/>
      <c r="AP13" s="41"/>
      <c r="AQ13" s="41"/>
      <c r="AR13" s="41"/>
      <c r="AS13" s="41"/>
      <c r="AT13" s="41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</row>
    <row r="14" spans="1:85" x14ac:dyDescent="0.2">
      <c r="A14" s="88" t="s">
        <v>3</v>
      </c>
      <c r="B14" s="31" t="s">
        <v>7</v>
      </c>
      <c r="C14" s="151" t="s">
        <v>8</v>
      </c>
      <c r="D14" s="152"/>
      <c r="E14" s="152"/>
      <c r="F14" s="163" t="s">
        <v>9</v>
      </c>
      <c r="G14" s="163"/>
      <c r="H14" s="164"/>
      <c r="I14" s="155" t="s">
        <v>5</v>
      </c>
      <c r="J14" s="156"/>
      <c r="K14" s="157"/>
      <c r="L14" s="161"/>
      <c r="M14" s="81" t="s">
        <v>6</v>
      </c>
      <c r="N14" s="295" t="s">
        <v>5</v>
      </c>
      <c r="O14" s="296"/>
      <c r="P14" s="297"/>
      <c r="Q14" s="174" t="s">
        <v>94</v>
      </c>
      <c r="R14" s="27"/>
      <c r="S14" s="27"/>
      <c r="T14" s="45"/>
      <c r="U14" s="45"/>
      <c r="V14" s="45"/>
      <c r="W14" s="15"/>
      <c r="X14" s="33"/>
      <c r="Y14" s="33"/>
      <c r="Z14" s="33"/>
      <c r="AA14" s="27"/>
      <c r="AB14" s="33"/>
      <c r="AC14" s="33"/>
      <c r="AD14" s="33"/>
      <c r="AE14" s="27"/>
      <c r="AF14" s="16"/>
      <c r="AG14" s="16"/>
      <c r="AH14" s="16"/>
      <c r="AI14" s="16"/>
      <c r="AJ14" s="22"/>
      <c r="AK14" s="32"/>
      <c r="AL14" s="62"/>
      <c r="AM14" s="63"/>
      <c r="AN14" s="32"/>
      <c r="AO14" s="41"/>
      <c r="AP14" s="41"/>
      <c r="AQ14" s="41"/>
      <c r="AR14" s="41"/>
      <c r="AS14" s="41"/>
      <c r="AT14" s="64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</row>
    <row r="15" spans="1:85" x14ac:dyDescent="0.2">
      <c r="A15" s="34" t="s">
        <v>91</v>
      </c>
      <c r="B15" s="35" t="s">
        <v>11</v>
      </c>
      <c r="C15" s="153" t="s">
        <v>46</v>
      </c>
      <c r="D15" s="153" t="s">
        <v>47</v>
      </c>
      <c r="E15" s="153" t="s">
        <v>85</v>
      </c>
      <c r="F15" s="153" t="s">
        <v>46</v>
      </c>
      <c r="G15" s="153" t="s">
        <v>47</v>
      </c>
      <c r="H15" s="153" t="s">
        <v>85</v>
      </c>
      <c r="I15" s="148" t="s">
        <v>12</v>
      </c>
      <c r="J15" s="153" t="s">
        <v>46</v>
      </c>
      <c r="K15" s="153" t="s">
        <v>47</v>
      </c>
      <c r="L15" s="153" t="s">
        <v>85</v>
      </c>
      <c r="M15" s="76" t="s">
        <v>10</v>
      </c>
      <c r="N15" s="82" t="s">
        <v>27</v>
      </c>
      <c r="O15" s="82" t="s">
        <v>28</v>
      </c>
      <c r="P15" s="82" t="s">
        <v>32</v>
      </c>
      <c r="Q15" s="82"/>
      <c r="R15" s="27"/>
      <c r="S15" s="27"/>
      <c r="T15" s="45"/>
      <c r="U15" s="45"/>
      <c r="V15" s="45"/>
      <c r="W15" s="15"/>
      <c r="X15" s="36"/>
      <c r="Y15" s="36"/>
      <c r="Z15" s="36"/>
      <c r="AA15" s="65"/>
      <c r="AB15" s="36"/>
      <c r="AC15" s="36"/>
      <c r="AD15" s="36"/>
      <c r="AE15" s="65"/>
      <c r="AF15" s="16"/>
      <c r="AG15" s="16"/>
      <c r="AH15" s="16"/>
      <c r="AI15" s="16"/>
      <c r="AJ15" s="8"/>
      <c r="AK15" s="32"/>
      <c r="AL15" s="62"/>
      <c r="AM15" s="63"/>
      <c r="AN15" s="41"/>
      <c r="AO15" s="41"/>
      <c r="AP15" s="41"/>
      <c r="AQ15" s="41"/>
      <c r="AR15" s="64"/>
      <c r="AS15" s="64"/>
      <c r="AT15" s="64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</row>
    <row r="16" spans="1:85" x14ac:dyDescent="0.2">
      <c r="A16" s="8"/>
      <c r="B16" s="37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27"/>
      <c r="N16" s="46"/>
      <c r="O16" s="46"/>
      <c r="P16" s="46"/>
      <c r="Q16" s="46"/>
      <c r="R16" s="27"/>
      <c r="S16" s="27"/>
      <c r="T16" s="45"/>
      <c r="U16" s="45"/>
      <c r="V16" s="45"/>
      <c r="W16" s="15"/>
      <c r="X16" s="36"/>
      <c r="Y16" s="36"/>
      <c r="Z16" s="36"/>
      <c r="AA16" s="65"/>
      <c r="AB16" s="36"/>
      <c r="AC16" s="36"/>
      <c r="AD16" s="36"/>
      <c r="AE16" s="65"/>
      <c r="AF16" s="16"/>
      <c r="AG16" s="16"/>
      <c r="AH16" s="16"/>
      <c r="AI16" s="16"/>
      <c r="AJ16" s="8"/>
      <c r="AK16" s="32"/>
      <c r="AL16" s="62"/>
      <c r="AM16" s="63"/>
      <c r="AN16" s="41"/>
      <c r="AO16" s="41"/>
      <c r="AP16" s="41"/>
      <c r="AQ16" s="41"/>
      <c r="AR16" s="64"/>
      <c r="AS16" s="64"/>
      <c r="AT16" s="64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</row>
    <row r="17" spans="1:30" x14ac:dyDescent="0.2">
      <c r="A17" s="38" t="s">
        <v>48</v>
      </c>
      <c r="B17" s="62">
        <v>5882.3</v>
      </c>
      <c r="C17" s="167">
        <v>147</v>
      </c>
      <c r="D17" s="167">
        <v>144</v>
      </c>
      <c r="E17" s="167">
        <v>140</v>
      </c>
      <c r="F17" s="167">
        <v>132</v>
      </c>
      <c r="G17" s="167">
        <v>129</v>
      </c>
      <c r="H17" s="167">
        <v>125</v>
      </c>
      <c r="I17" s="15">
        <f>'Raw Data'!I17/('Raw Data'!I17+'Raw Data'!$D17)*100</f>
        <v>23.253425906713225</v>
      </c>
      <c r="J17" s="15">
        <f>'Raw Data'!J17/('Raw Data'!J17+'Raw Data'!$D17)*100</f>
        <v>23.224773982677625</v>
      </c>
      <c r="K17" s="15">
        <f>'Raw Data'!K17/('Raw Data'!K17+'Raw Data'!$D17)*100</f>
        <v>23.085673421117093</v>
      </c>
      <c r="L17" s="15">
        <f>'Raw Data'!L17/('Raw Data'!L17+'Raw Data'!$D17)*100</f>
        <v>22.95790871868105</v>
      </c>
      <c r="M17" s="39">
        <f>'Raw Data'!$C17/'Raw Data'!D17</f>
        <v>2.6511406109243643</v>
      </c>
      <c r="N17" s="92">
        <f>'Raw Data'!Y17/'Raw Data'!V17*100</f>
        <v>63.200951172954653</v>
      </c>
      <c r="O17" s="92">
        <f>'Raw Data'!AB17/'Raw Data'!V17*100</f>
        <v>28.659755612478232</v>
      </c>
      <c r="P17" s="92">
        <f t="shared" ref="P17:P18" si="0">N17+O17</f>
        <v>91.860706785432882</v>
      </c>
      <c r="Q17" s="175" t="s">
        <v>95</v>
      </c>
      <c r="R17" s="79"/>
      <c r="S17" s="158"/>
      <c r="T17" s="69"/>
      <c r="U17" s="69"/>
      <c r="V17" s="44"/>
      <c r="W17" s="32"/>
      <c r="AA17" s="50"/>
      <c r="AB17" s="50"/>
      <c r="AC17" s="50"/>
      <c r="AD17" s="50"/>
    </row>
    <row r="18" spans="1:30" x14ac:dyDescent="0.2">
      <c r="A18" s="38" t="s">
        <v>49</v>
      </c>
      <c r="B18" s="62">
        <v>5897.3</v>
      </c>
      <c r="C18" s="167">
        <v>16.7</v>
      </c>
      <c r="D18" s="167">
        <v>16.100000000000001</v>
      </c>
      <c r="E18" s="167">
        <v>15.6</v>
      </c>
      <c r="F18" s="171">
        <v>13</v>
      </c>
      <c r="G18" s="167">
        <v>12.5</v>
      </c>
      <c r="H18" s="167">
        <v>12.1</v>
      </c>
      <c r="I18" s="15">
        <f>'Raw Data'!I18/('Raw Data'!I18+'Raw Data'!$D18)*100</f>
        <v>23.362778898718307</v>
      </c>
      <c r="J18" s="15">
        <f>'Raw Data'!J18/('Raw Data'!J18+'Raw Data'!$D18)*100</f>
        <v>23.316292793562447</v>
      </c>
      <c r="K18" s="15">
        <f>'Raw Data'!K18/('Raw Data'!K18+'Raw Data'!$D18)*100</f>
        <v>23.184222398471295</v>
      </c>
      <c r="L18" s="15">
        <f>'Raw Data'!L18/('Raw Data'!L18+'Raw Data'!$D18)*100</f>
        <v>23.074469994368208</v>
      </c>
      <c r="M18" s="39">
        <f>'Raw Data'!$C18/'Raw Data'!D18</f>
        <v>2.6852418541147869</v>
      </c>
      <c r="N18" s="281">
        <f>'Raw Data'!Y18/'Raw Data'!V18*100</f>
        <v>53.39226982101205</v>
      </c>
      <c r="O18" s="281">
        <f>'Raw Data'!AB18/'Raw Data'!V18*100</f>
        <v>68.745152718635154</v>
      </c>
      <c r="P18" s="281">
        <f t="shared" si="0"/>
        <v>122.1374225396472</v>
      </c>
      <c r="Q18" s="175" t="s">
        <v>96</v>
      </c>
      <c r="R18" s="79"/>
      <c r="S18" s="158"/>
      <c r="T18" s="69"/>
      <c r="U18" s="69"/>
      <c r="V18" s="44"/>
      <c r="W18" s="32"/>
      <c r="AA18" s="50"/>
      <c r="AB18" s="50"/>
      <c r="AC18" s="50"/>
      <c r="AD18" s="50"/>
    </row>
    <row r="19" spans="1:30" x14ac:dyDescent="0.2">
      <c r="A19" s="38" t="s">
        <v>50</v>
      </c>
      <c r="B19" s="62">
        <v>5908.9</v>
      </c>
      <c r="C19" s="167">
        <v>6.07</v>
      </c>
      <c r="D19" s="170">
        <v>5.8</v>
      </c>
      <c r="E19" s="167">
        <v>5.57</v>
      </c>
      <c r="F19" s="167">
        <v>4.25</v>
      </c>
      <c r="G19" s="167">
        <v>4.03</v>
      </c>
      <c r="H19" s="167">
        <v>3.86</v>
      </c>
      <c r="I19" s="15">
        <f>'Raw Data'!I19/('Raw Data'!I19+'Raw Data'!$D19)*100</f>
        <v>22.266724845473266</v>
      </c>
      <c r="J19" s="15">
        <f>'Raw Data'!J19/('Raw Data'!J19+'Raw Data'!$D19)*100</f>
        <v>22.212485405654586</v>
      </c>
      <c r="K19" s="15">
        <f>'Raw Data'!K19/('Raw Data'!K19+'Raw Data'!$D19)*100</f>
        <v>22.092105071652291</v>
      </c>
      <c r="L19" s="15">
        <f>'Raw Data'!L19/('Raw Data'!L19+'Raw Data'!$D19)*100</f>
        <v>21.971793912271529</v>
      </c>
      <c r="M19" s="39">
        <f>'Raw Data'!$C19/'Raw Data'!D19</f>
        <v>2.6691213167386842</v>
      </c>
      <c r="N19" s="281">
        <f>'Raw Data'!Y19/'Raw Data'!V19*100</f>
        <v>52.442748253878989</v>
      </c>
      <c r="O19" s="281">
        <f>'Raw Data'!AB19/'Raw Data'!V19*100</f>
        <v>47.853618805877943</v>
      </c>
      <c r="P19" s="281">
        <f t="shared" ref="P19" si="1">N19+O19</f>
        <v>100.29636705975693</v>
      </c>
      <c r="Q19" s="175" t="s">
        <v>97</v>
      </c>
      <c r="R19" s="79"/>
      <c r="S19" s="158"/>
      <c r="T19" s="69"/>
      <c r="U19" s="69"/>
      <c r="V19" s="44"/>
      <c r="W19" s="32"/>
      <c r="AA19" s="50"/>
      <c r="AB19" s="50"/>
      <c r="AC19" s="50"/>
      <c r="AD19" s="50"/>
    </row>
    <row r="20" spans="1:30" x14ac:dyDescent="0.2">
      <c r="A20" s="38" t="s">
        <v>51</v>
      </c>
      <c r="B20" s="62">
        <v>5924.2</v>
      </c>
      <c r="C20" s="167">
        <v>167</v>
      </c>
      <c r="D20" s="167">
        <v>163</v>
      </c>
      <c r="E20" s="167">
        <v>159</v>
      </c>
      <c r="F20" s="167">
        <v>151</v>
      </c>
      <c r="G20" s="167">
        <v>146</v>
      </c>
      <c r="H20" s="167">
        <v>143</v>
      </c>
      <c r="I20" s="15">
        <f>'Raw Data'!I20/('Raw Data'!I20+'Raw Data'!$D20)*100</f>
        <v>27.483362040256992</v>
      </c>
      <c r="J20" s="15">
        <f>'Raw Data'!J20/('Raw Data'!J20+'Raw Data'!$D20)*100</f>
        <v>27.474806202354301</v>
      </c>
      <c r="K20" s="15">
        <f>'Raw Data'!K20/('Raw Data'!K20+'Raw Data'!$D20)*100</f>
        <v>27.300126154217747</v>
      </c>
      <c r="L20" s="15">
        <f>'Raw Data'!L20/('Raw Data'!L20+'Raw Data'!$D20)*100</f>
        <v>27.172856828722047</v>
      </c>
      <c r="M20" s="39">
        <f>'Raw Data'!$C20/'Raw Data'!D20</f>
        <v>2.6525278051468413</v>
      </c>
      <c r="N20" s="92">
        <f>'Raw Data'!Y20/'Raw Data'!V20*100</f>
        <v>55.736604709843483</v>
      </c>
      <c r="O20" s="92">
        <f>'Raw Data'!AB20/'Raw Data'!V20*100</f>
        <v>36.427945383794167</v>
      </c>
      <c r="P20" s="92">
        <f t="shared" ref="P20:P35" si="2">N20+O20</f>
        <v>92.164550093637644</v>
      </c>
      <c r="Q20" s="175" t="s">
        <v>95</v>
      </c>
      <c r="R20" s="79"/>
      <c r="S20" s="158"/>
      <c r="T20" s="69"/>
      <c r="U20" s="69"/>
      <c r="V20" s="44"/>
      <c r="W20" s="32"/>
      <c r="AA20" s="50"/>
      <c r="AB20" s="50"/>
      <c r="AC20" s="50"/>
      <c r="AD20" s="50"/>
    </row>
    <row r="21" spans="1:30" x14ac:dyDescent="0.2">
      <c r="A21" s="38" t="s">
        <v>52</v>
      </c>
      <c r="B21" s="62">
        <v>5934.7</v>
      </c>
      <c r="C21" s="167">
        <v>159</v>
      </c>
      <c r="D21" s="167">
        <v>156</v>
      </c>
      <c r="E21" s="167">
        <v>151</v>
      </c>
      <c r="F21" s="167">
        <v>143</v>
      </c>
      <c r="G21" s="167">
        <v>140</v>
      </c>
      <c r="H21" s="167">
        <v>135</v>
      </c>
      <c r="I21" s="15">
        <f>'Raw Data'!I21/('Raw Data'!I21+'Raw Data'!$D21)*100</f>
        <v>27.84359647705039</v>
      </c>
      <c r="J21" s="15">
        <f>'Raw Data'!J21/('Raw Data'!J21+'Raw Data'!$D21)*100</f>
        <v>27.777332913627301</v>
      </c>
      <c r="K21" s="15">
        <f>'Raw Data'!K21/('Raw Data'!K21+'Raw Data'!$D21)*100</f>
        <v>27.654362474642792</v>
      </c>
      <c r="L21" s="15">
        <f>'Raw Data'!L21/('Raw Data'!L21+'Raw Data'!$D21)*100</f>
        <v>27.52663482529173</v>
      </c>
      <c r="M21" s="39">
        <f>'Raw Data'!$C21/'Raw Data'!D21</f>
        <v>2.6536096161276665</v>
      </c>
      <c r="N21" s="281">
        <f>'Raw Data'!Y21/'Raw Data'!V21*100</f>
        <v>39.327358820387573</v>
      </c>
      <c r="O21" s="281">
        <f>'Raw Data'!AB21/'Raw Data'!V21*100</f>
        <v>72.790535309526447</v>
      </c>
      <c r="P21" s="281">
        <f t="shared" si="2"/>
        <v>112.11789412991402</v>
      </c>
      <c r="Q21" s="175" t="s">
        <v>95</v>
      </c>
      <c r="R21" s="79"/>
      <c r="S21" s="158"/>
      <c r="T21" s="69"/>
      <c r="U21" s="69"/>
      <c r="V21" s="44"/>
      <c r="W21" s="32"/>
      <c r="AA21" s="50"/>
      <c r="AB21" s="50"/>
      <c r="AC21" s="50"/>
      <c r="AD21" s="50"/>
    </row>
    <row r="22" spans="1:30" x14ac:dyDescent="0.2">
      <c r="A22" s="38" t="s">
        <v>53</v>
      </c>
      <c r="B22" s="62">
        <v>5941</v>
      </c>
      <c r="C22" s="167">
        <v>42.1</v>
      </c>
      <c r="D22" s="167">
        <v>41.8</v>
      </c>
      <c r="E22" s="167">
        <v>40.299999999999997</v>
      </c>
      <c r="F22" s="168">
        <v>35.299999999999997</v>
      </c>
      <c r="G22" s="168">
        <v>35.1</v>
      </c>
      <c r="H22" s="168">
        <v>33.700000000000003</v>
      </c>
      <c r="I22" s="15">
        <f>'Raw Data'!I22/('Raw Data'!I22+'Raw Data'!$D22)*100</f>
        <v>23.556173339289654</v>
      </c>
      <c r="J22" s="15">
        <f>'Raw Data'!J22/('Raw Data'!J22+'Raw Data'!$D22)*100</f>
        <v>23.499160640420499</v>
      </c>
      <c r="K22" s="15">
        <f>'Raw Data'!K22/('Raw Data'!K22+'Raw Data'!$D22)*100</f>
        <v>23.360233146353544</v>
      </c>
      <c r="L22" s="15">
        <f>'Raw Data'!L22/('Raw Data'!L22+'Raw Data'!$D22)*100</f>
        <v>23.229707683734738</v>
      </c>
      <c r="M22" s="39">
        <f>'Raw Data'!$C22/'Raw Data'!D22</f>
        <v>2.6923430853817072</v>
      </c>
      <c r="N22" s="92">
        <f>'Raw Data'!Y22/'Raw Data'!V22*100</f>
        <v>78.235542936087938</v>
      </c>
      <c r="O22" s="92">
        <f>'Raw Data'!AB22/'Raw Data'!V22*100</f>
        <v>15.964194914052612</v>
      </c>
      <c r="P22" s="92">
        <f t="shared" si="2"/>
        <v>94.199737850140551</v>
      </c>
      <c r="Q22" s="175" t="s">
        <v>98</v>
      </c>
      <c r="R22" s="79"/>
      <c r="S22" s="158"/>
      <c r="T22" s="69"/>
      <c r="U22" s="69"/>
      <c r="V22" s="44"/>
      <c r="W22" s="32"/>
      <c r="AA22" s="50"/>
      <c r="AB22" s="50"/>
      <c r="AC22" s="50"/>
      <c r="AD22" s="50"/>
    </row>
    <row r="23" spans="1:30" x14ac:dyDescent="0.2">
      <c r="A23" s="38" t="s">
        <v>54</v>
      </c>
      <c r="B23" s="62">
        <v>5953</v>
      </c>
      <c r="C23" s="171">
        <v>32</v>
      </c>
      <c r="D23" s="167">
        <v>30.8</v>
      </c>
      <c r="E23" s="167">
        <v>29.4</v>
      </c>
      <c r="F23" s="167">
        <v>26.3</v>
      </c>
      <c r="G23" s="167">
        <v>25.3</v>
      </c>
      <c r="H23" s="171">
        <v>24</v>
      </c>
      <c r="I23" s="15">
        <f>'Raw Data'!I23/('Raw Data'!I23+'Raw Data'!$D23)*100</f>
        <v>22.792096158723176</v>
      </c>
      <c r="J23" s="15">
        <f>'Raw Data'!J23/('Raw Data'!J23+'Raw Data'!$D23)*100</f>
        <v>22.742885487914968</v>
      </c>
      <c r="K23" s="15">
        <f>'Raw Data'!K23/('Raw Data'!K23+'Raw Data'!$D23)*100</f>
        <v>22.60959457173508</v>
      </c>
      <c r="L23" s="15">
        <f>'Raw Data'!L23/('Raw Data'!L23+'Raw Data'!$D23)*100</f>
        <v>22.484728302686843</v>
      </c>
      <c r="M23" s="39">
        <f>'Raw Data'!$C23/'Raw Data'!D23</f>
        <v>2.6757282145453862</v>
      </c>
      <c r="N23" s="281">
        <f>'Raw Data'!Y23/'Raw Data'!V23*100</f>
        <v>52.353510897575397</v>
      </c>
      <c r="O23" s="281">
        <f>'Raw Data'!AB23/'Raw Data'!V23*100</f>
        <v>76.311131180693238</v>
      </c>
      <c r="P23" s="281">
        <f t="shared" si="2"/>
        <v>128.66464207826863</v>
      </c>
      <c r="Q23" s="175" t="s">
        <v>96</v>
      </c>
      <c r="R23" s="79"/>
      <c r="S23" s="158"/>
      <c r="T23" s="69"/>
      <c r="U23" s="69"/>
      <c r="V23" s="44"/>
      <c r="W23" s="32"/>
      <c r="AA23" s="50"/>
      <c r="AB23" s="50"/>
      <c r="AC23" s="50"/>
      <c r="AD23" s="50"/>
    </row>
    <row r="24" spans="1:30" x14ac:dyDescent="0.2">
      <c r="A24" s="38" t="s">
        <v>55</v>
      </c>
      <c r="B24" s="62">
        <v>5877</v>
      </c>
      <c r="C24" s="167"/>
      <c r="D24" s="167"/>
      <c r="E24" s="167"/>
      <c r="F24" s="167"/>
      <c r="G24" s="167"/>
      <c r="H24" s="167"/>
      <c r="I24" s="15"/>
      <c r="J24" s="15"/>
      <c r="K24" s="15"/>
      <c r="L24" s="15"/>
      <c r="M24" s="39"/>
      <c r="N24" s="92"/>
      <c r="O24" s="92"/>
      <c r="P24" s="92"/>
      <c r="Q24" s="92"/>
      <c r="R24" s="79"/>
      <c r="S24" s="158"/>
      <c r="T24" s="69"/>
      <c r="U24" s="69"/>
      <c r="V24" s="44"/>
      <c r="W24" s="32"/>
      <c r="AA24" s="50"/>
      <c r="AB24" s="50"/>
      <c r="AC24" s="50"/>
      <c r="AD24" s="50"/>
    </row>
    <row r="25" spans="1:30" x14ac:dyDescent="0.2">
      <c r="A25" s="38" t="s">
        <v>56</v>
      </c>
      <c r="B25" s="62">
        <v>5889.3</v>
      </c>
      <c r="C25" s="167"/>
      <c r="D25" s="167"/>
      <c r="E25" s="167"/>
      <c r="F25" s="167"/>
      <c r="G25" s="167"/>
      <c r="H25" s="167"/>
      <c r="I25" s="15"/>
      <c r="J25" s="15"/>
      <c r="K25" s="15"/>
      <c r="L25" s="15"/>
      <c r="M25" s="39"/>
      <c r="N25" s="92"/>
      <c r="O25" s="92"/>
      <c r="P25" s="92"/>
      <c r="Q25" s="92"/>
      <c r="R25" s="79"/>
      <c r="S25" s="158"/>
      <c r="T25" s="69"/>
      <c r="U25" s="69"/>
      <c r="V25" s="44"/>
      <c r="W25" s="32"/>
      <c r="AA25" s="50"/>
      <c r="AB25" s="50"/>
      <c r="AC25" s="50"/>
      <c r="AD25" s="50"/>
    </row>
    <row r="26" spans="1:30" x14ac:dyDescent="0.2">
      <c r="A26" s="38" t="s">
        <v>57</v>
      </c>
      <c r="B26" s="62">
        <v>5912.6</v>
      </c>
      <c r="C26" s="167"/>
      <c r="D26" s="167"/>
      <c r="E26" s="167"/>
      <c r="F26" s="167"/>
      <c r="G26" s="167"/>
      <c r="H26" s="167"/>
      <c r="I26" s="15"/>
      <c r="J26" s="15"/>
      <c r="K26" s="15"/>
      <c r="L26" s="15"/>
      <c r="M26" s="39"/>
      <c r="N26" s="92"/>
      <c r="O26" s="92"/>
      <c r="P26" s="92"/>
      <c r="Q26" s="92"/>
      <c r="R26" s="79"/>
      <c r="S26" s="158"/>
      <c r="T26" s="69"/>
      <c r="U26" s="69"/>
      <c r="V26" s="44"/>
      <c r="W26" s="32"/>
      <c r="AA26" s="50"/>
      <c r="AB26" s="50"/>
      <c r="AC26" s="50"/>
      <c r="AD26" s="50"/>
    </row>
    <row r="27" spans="1:30" s="87" customFormat="1" x14ac:dyDescent="0.2">
      <c r="A27" s="83" t="s">
        <v>58</v>
      </c>
      <c r="B27" s="165">
        <v>5930.2</v>
      </c>
      <c r="C27" s="167"/>
      <c r="D27" s="167"/>
      <c r="E27" s="167"/>
      <c r="F27" s="167"/>
      <c r="G27" s="167"/>
      <c r="H27" s="167"/>
      <c r="I27" s="15"/>
      <c r="J27" s="15"/>
      <c r="K27" s="15"/>
      <c r="L27" s="15"/>
      <c r="M27" s="39"/>
      <c r="N27" s="92"/>
      <c r="O27" s="92"/>
      <c r="P27" s="92"/>
      <c r="Q27" s="92"/>
      <c r="R27" s="79"/>
      <c r="S27" s="158"/>
      <c r="T27" s="69"/>
      <c r="U27" s="84"/>
      <c r="V27" s="85"/>
      <c r="W27" s="86"/>
    </row>
    <row r="28" spans="1:30" s="87" customFormat="1" x14ac:dyDescent="0.2">
      <c r="A28" s="83" t="s">
        <v>59</v>
      </c>
      <c r="B28" s="165">
        <v>5947</v>
      </c>
      <c r="C28" s="167"/>
      <c r="D28" s="167"/>
      <c r="E28" s="167"/>
      <c r="F28" s="167"/>
      <c r="G28" s="167"/>
      <c r="H28" s="167"/>
      <c r="I28" s="15"/>
      <c r="J28" s="15"/>
      <c r="K28" s="15"/>
      <c r="L28" s="15"/>
      <c r="M28" s="39"/>
      <c r="N28" s="92"/>
      <c r="O28" s="92"/>
      <c r="P28" s="92"/>
      <c r="Q28" s="92"/>
      <c r="R28" s="79"/>
      <c r="S28" s="158"/>
      <c r="T28" s="69"/>
      <c r="U28" s="84"/>
      <c r="V28" s="85"/>
      <c r="W28" s="86"/>
    </row>
    <row r="29" spans="1:30" x14ac:dyDescent="0.2">
      <c r="A29" s="83" t="s">
        <v>60</v>
      </c>
      <c r="B29" s="165">
        <v>5992.7</v>
      </c>
      <c r="C29" s="167"/>
      <c r="D29" s="167"/>
      <c r="E29" s="167"/>
      <c r="F29" s="167"/>
      <c r="G29" s="167"/>
      <c r="H29" s="167"/>
      <c r="I29" s="15"/>
      <c r="J29" s="15"/>
      <c r="K29" s="15"/>
      <c r="L29" s="15"/>
      <c r="M29" s="39"/>
      <c r="N29" s="92"/>
      <c r="O29" s="92"/>
      <c r="P29" s="92"/>
      <c r="Q29" s="92"/>
      <c r="R29" s="79"/>
      <c r="S29" s="158"/>
      <c r="T29" s="69"/>
      <c r="U29" s="69"/>
      <c r="V29" s="44"/>
      <c r="W29" s="32"/>
      <c r="AA29" s="50"/>
      <c r="AB29" s="50"/>
      <c r="AC29" s="50"/>
      <c r="AD29" s="50"/>
    </row>
    <row r="30" spans="1:30" x14ac:dyDescent="0.2">
      <c r="A30" s="83" t="s">
        <v>61</v>
      </c>
      <c r="B30" s="165">
        <v>5968.1</v>
      </c>
      <c r="C30" s="167">
        <v>0.71099999999999997</v>
      </c>
      <c r="D30" s="167">
        <v>0.66100000000000003</v>
      </c>
      <c r="E30" s="167">
        <v>0.61499999999999999</v>
      </c>
      <c r="F30" s="167">
        <v>0.36299999999999999</v>
      </c>
      <c r="G30" s="167">
        <v>0.33800000000000002</v>
      </c>
      <c r="H30" s="167">
        <v>0.311</v>
      </c>
      <c r="I30" s="15">
        <f>'Raw Data'!I30/('Raw Data'!I30+'Raw Data'!$D30)*100</f>
        <v>14.208000413744315</v>
      </c>
      <c r="J30" s="15">
        <f>'Raw Data'!J30/('Raw Data'!J30+'Raw Data'!$D30)*100</f>
        <v>14.201786215350609</v>
      </c>
      <c r="K30" s="15">
        <f>'Raw Data'!K30/('Raw Data'!K30+'Raw Data'!$D30)*100</f>
        <v>14.052200794134354</v>
      </c>
      <c r="L30" s="15">
        <f>'Raw Data'!L30/('Raw Data'!L30+'Raw Data'!$D30)*100</f>
        <v>13.928963321020221</v>
      </c>
      <c r="M30" s="39">
        <f>'Raw Data'!$C30/'Raw Data'!D30</f>
        <v>2.683011494809683</v>
      </c>
      <c r="N30" s="92">
        <f>'Raw Data'!Y30/'Raw Data'!V30*100</f>
        <v>74.345812411070028</v>
      </c>
      <c r="O30" s="92">
        <f>'Raw Data'!AB30/'Raw Data'!V30*100</f>
        <v>19.863717583525347</v>
      </c>
      <c r="P30" s="92">
        <f t="shared" si="2"/>
        <v>94.209529994595371</v>
      </c>
      <c r="Q30" s="175" t="s">
        <v>99</v>
      </c>
      <c r="R30" s="79"/>
      <c r="S30" s="158"/>
      <c r="T30" s="69"/>
      <c r="U30" s="69"/>
      <c r="V30" s="44"/>
      <c r="W30" s="32"/>
      <c r="AA30" s="50"/>
      <c r="AB30" s="50"/>
      <c r="AC30" s="50"/>
      <c r="AD30" s="50"/>
    </row>
    <row r="31" spans="1:30" x14ac:dyDescent="0.2">
      <c r="A31" s="83" t="s">
        <v>62</v>
      </c>
      <c r="B31" s="165">
        <v>5955.9</v>
      </c>
      <c r="C31" s="167">
        <v>2.75</v>
      </c>
      <c r="D31" s="167">
        <v>2.64</v>
      </c>
      <c r="E31" s="167">
        <v>2.41</v>
      </c>
      <c r="F31" s="167">
        <v>1.73</v>
      </c>
      <c r="G31" s="167">
        <v>1.65</v>
      </c>
      <c r="H31" s="167">
        <v>1.49</v>
      </c>
      <c r="I31" s="15">
        <f>'Raw Data'!I31/('Raw Data'!I31+'Raw Data'!$D31)*100</f>
        <v>19.445300377774561</v>
      </c>
      <c r="J31" s="15">
        <f>'Raw Data'!J31/('Raw Data'!J31+'Raw Data'!$D31)*100</f>
        <v>19.428875170029013</v>
      </c>
      <c r="K31" s="15">
        <f>'Raw Data'!K31/('Raw Data'!K31+'Raw Data'!$D31)*100</f>
        <v>19.264588683278969</v>
      </c>
      <c r="L31" s="15">
        <f>'Raw Data'!L31/('Raw Data'!L31+'Raw Data'!$D31)*100</f>
        <v>19.131381720841627</v>
      </c>
      <c r="M31" s="39">
        <f>'Raw Data'!$C31/'Raw Data'!D31</f>
        <v>2.6829899682322385</v>
      </c>
      <c r="N31" s="92">
        <f>'Raw Data'!Y31/'Raw Data'!V31*100</f>
        <v>84.186037359802114</v>
      </c>
      <c r="O31" s="92">
        <f>'Raw Data'!AB31/'Raw Data'!V31*100</f>
        <v>9.4332379580423655</v>
      </c>
      <c r="P31" s="92">
        <f t="shared" si="2"/>
        <v>93.619275317844483</v>
      </c>
      <c r="Q31" s="175" t="s">
        <v>100</v>
      </c>
      <c r="R31" s="79"/>
      <c r="S31" s="158"/>
      <c r="T31" s="69"/>
      <c r="U31" s="69"/>
      <c r="V31" s="44"/>
      <c r="W31" s="32"/>
      <c r="AA31" s="50"/>
      <c r="AB31" s="50"/>
      <c r="AC31" s="50"/>
      <c r="AD31" s="50"/>
    </row>
    <row r="32" spans="1:30" x14ac:dyDescent="0.2">
      <c r="A32" s="83" t="s">
        <v>63</v>
      </c>
      <c r="B32" s="165">
        <v>5927.1</v>
      </c>
      <c r="C32" s="167"/>
      <c r="D32" s="167"/>
      <c r="E32" s="167"/>
      <c r="F32" s="167"/>
      <c r="G32" s="167"/>
      <c r="H32" s="167"/>
      <c r="I32" s="15"/>
      <c r="J32" s="15"/>
      <c r="K32" s="15"/>
      <c r="L32" s="15"/>
      <c r="M32" s="39"/>
      <c r="N32" s="92"/>
      <c r="O32" s="92"/>
      <c r="P32" s="92"/>
      <c r="Q32" s="92"/>
      <c r="R32" s="79"/>
      <c r="S32" s="158"/>
      <c r="T32" s="69"/>
      <c r="U32" s="69"/>
      <c r="V32" s="44"/>
      <c r="W32" s="32"/>
      <c r="AA32" s="50"/>
      <c r="AB32" s="50"/>
      <c r="AC32" s="50"/>
      <c r="AD32" s="50"/>
    </row>
    <row r="33" spans="1:30" x14ac:dyDescent="0.2">
      <c r="A33" s="83" t="s">
        <v>64</v>
      </c>
      <c r="B33" s="165">
        <v>5886.3</v>
      </c>
      <c r="C33" s="167"/>
      <c r="D33" s="167"/>
      <c r="E33" s="167"/>
      <c r="F33" s="167"/>
      <c r="G33" s="167"/>
      <c r="H33" s="167"/>
      <c r="I33" s="15"/>
      <c r="J33" s="15"/>
      <c r="K33" s="15"/>
      <c r="L33" s="15"/>
      <c r="M33" s="39"/>
      <c r="N33" s="92"/>
      <c r="O33" s="92"/>
      <c r="P33" s="92"/>
      <c r="Q33" s="92"/>
      <c r="R33" s="79"/>
      <c r="S33" s="158"/>
      <c r="T33" s="69"/>
      <c r="U33" s="69"/>
      <c r="V33" s="44"/>
      <c r="W33" s="32"/>
      <c r="AA33" s="50"/>
      <c r="AB33" s="50"/>
      <c r="AC33" s="50"/>
      <c r="AD33" s="50"/>
    </row>
    <row r="34" spans="1:30" s="87" customFormat="1" x14ac:dyDescent="0.2">
      <c r="A34" s="83" t="s">
        <v>65</v>
      </c>
      <c r="B34" s="165">
        <v>5915.6</v>
      </c>
      <c r="C34" s="167">
        <v>4.3099999999999996</v>
      </c>
      <c r="D34" s="167">
        <v>4.1399999999999997</v>
      </c>
      <c r="E34" s="167">
        <v>3.94</v>
      </c>
      <c r="F34" s="167">
        <v>2.87</v>
      </c>
      <c r="G34" s="167">
        <v>2.74</v>
      </c>
      <c r="H34" s="167">
        <v>2.59</v>
      </c>
      <c r="I34" s="15">
        <f>'Raw Data'!I34/('Raw Data'!I34+'Raw Data'!$D34)*100</f>
        <v>20.990558467661828</v>
      </c>
      <c r="J34" s="15">
        <f>'Raw Data'!J34/('Raw Data'!J34+'Raw Data'!$D34)*100</f>
        <v>20.970624809764786</v>
      </c>
      <c r="K34" s="15">
        <f>'Raw Data'!K34/('Raw Data'!K34+'Raw Data'!$D34)*100</f>
        <v>20.799161260370308</v>
      </c>
      <c r="L34" s="15">
        <f>'Raw Data'!L34/('Raw Data'!L34+'Raw Data'!$D34)*100</f>
        <v>20.679104405843042</v>
      </c>
      <c r="M34" s="39">
        <f>'Raw Data'!$C34/'Raw Data'!D34</f>
        <v>2.6489317452434928</v>
      </c>
      <c r="N34" s="92">
        <f>'Raw Data'!Y34/'Raw Data'!V34*100</f>
        <v>83.327934068009043</v>
      </c>
      <c r="O34" s="92">
        <f>'Raw Data'!AB34/'Raw Data'!V34*100</f>
        <v>8.8238278172342497</v>
      </c>
      <c r="P34" s="92">
        <f t="shared" si="2"/>
        <v>92.151761885243289</v>
      </c>
      <c r="Q34" s="175" t="s">
        <v>101</v>
      </c>
      <c r="R34" s="79"/>
      <c r="S34" s="158"/>
      <c r="T34" s="69"/>
      <c r="U34" s="84"/>
      <c r="V34" s="85"/>
      <c r="W34" s="86"/>
    </row>
    <row r="35" spans="1:30" x14ac:dyDescent="0.2">
      <c r="A35" s="83" t="s">
        <v>66</v>
      </c>
      <c r="B35" s="165">
        <v>5944</v>
      </c>
      <c r="C35" s="167">
        <v>24.1</v>
      </c>
      <c r="D35" s="167">
        <v>23.1</v>
      </c>
      <c r="E35" s="167">
        <v>22.3</v>
      </c>
      <c r="F35" s="167">
        <v>19.399999999999999</v>
      </c>
      <c r="G35" s="167">
        <v>18.5</v>
      </c>
      <c r="H35" s="167">
        <v>17.8</v>
      </c>
      <c r="I35" s="15">
        <f>'Raw Data'!I35/('Raw Data'!I35+'Raw Data'!$D35)*100</f>
        <v>21.593393658979181</v>
      </c>
      <c r="J35" s="15">
        <f>'Raw Data'!J35/('Raw Data'!J35+'Raw Data'!$D35)*100</f>
        <v>21.544733595678935</v>
      </c>
      <c r="K35" s="15">
        <f>'Raw Data'!K35/('Raw Data'!K35+'Raw Data'!$D35)*100</f>
        <v>21.39757066221398</v>
      </c>
      <c r="L35" s="15">
        <f>'Raw Data'!L35/('Raw Data'!L35+'Raw Data'!$D35)*100</f>
        <v>21.273800089385336</v>
      </c>
      <c r="M35" s="39">
        <f>'Raw Data'!$C35/'Raw Data'!D35</f>
        <v>2.6908120814641512</v>
      </c>
      <c r="N35" s="92">
        <f>'Raw Data'!Y35/'Raw Data'!V35*100</f>
        <v>78.387324883706441</v>
      </c>
      <c r="O35" s="92">
        <f>'Raw Data'!AB35/'Raw Data'!V35*100</f>
        <v>15.913998972617843</v>
      </c>
      <c r="P35" s="92">
        <f t="shared" si="2"/>
        <v>94.301323856324288</v>
      </c>
      <c r="Q35" s="175" t="s">
        <v>100</v>
      </c>
      <c r="R35" s="79"/>
      <c r="S35" s="158"/>
      <c r="T35" s="69"/>
      <c r="U35" s="69"/>
      <c r="V35" s="44"/>
      <c r="W35" s="32"/>
      <c r="AA35" s="50"/>
      <c r="AB35" s="50"/>
      <c r="AC35" s="50"/>
      <c r="AD35" s="50"/>
    </row>
    <row r="36" spans="1:30" x14ac:dyDescent="0.2">
      <c r="A36" s="83" t="s">
        <v>67</v>
      </c>
      <c r="B36" s="165">
        <v>5959</v>
      </c>
      <c r="C36" s="167"/>
      <c r="D36" s="167"/>
      <c r="E36" s="167"/>
      <c r="F36" s="167"/>
      <c r="G36" s="167"/>
      <c r="H36" s="167"/>
      <c r="I36" s="15"/>
      <c r="J36" s="15"/>
      <c r="K36" s="15"/>
      <c r="L36" s="15"/>
      <c r="M36" s="39"/>
      <c r="N36" s="92"/>
      <c r="O36" s="92"/>
      <c r="P36" s="92"/>
      <c r="Q36" s="92"/>
      <c r="R36" s="79"/>
      <c r="S36" s="158"/>
      <c r="T36" s="69"/>
      <c r="U36" s="69"/>
      <c r="V36" s="44"/>
      <c r="W36" s="32"/>
      <c r="AA36" s="50"/>
      <c r="AB36" s="50"/>
      <c r="AC36" s="50"/>
      <c r="AD36" s="50"/>
    </row>
    <row r="37" spans="1:30" x14ac:dyDescent="0.2">
      <c r="A37" s="83" t="s">
        <v>68</v>
      </c>
      <c r="B37" s="165">
        <v>5918.7</v>
      </c>
      <c r="C37" s="167"/>
      <c r="D37" s="167"/>
      <c r="E37" s="167"/>
      <c r="F37" s="167"/>
      <c r="G37" s="167"/>
      <c r="H37" s="167"/>
      <c r="I37" s="15"/>
      <c r="J37" s="15"/>
      <c r="K37" s="15"/>
      <c r="L37" s="15"/>
      <c r="M37" s="39"/>
      <c r="N37" s="92"/>
      <c r="O37" s="92"/>
      <c r="P37" s="92"/>
      <c r="Q37" s="92"/>
      <c r="R37" s="79"/>
      <c r="S37" s="158"/>
      <c r="T37" s="69"/>
      <c r="U37" s="69"/>
      <c r="V37" s="44"/>
      <c r="W37" s="32"/>
      <c r="AA37" s="50"/>
      <c r="AB37" s="50"/>
      <c r="AC37" s="50"/>
      <c r="AD37" s="50"/>
    </row>
    <row r="38" spans="1:30" x14ac:dyDescent="0.2">
      <c r="A38" s="83" t="s">
        <v>69</v>
      </c>
      <c r="B38" s="165">
        <v>5892.3</v>
      </c>
      <c r="C38" s="167"/>
      <c r="D38" s="167"/>
      <c r="E38" s="167"/>
      <c r="F38" s="167"/>
      <c r="G38" s="167"/>
      <c r="H38" s="167"/>
      <c r="I38" s="15"/>
      <c r="J38" s="15"/>
      <c r="K38" s="15"/>
      <c r="L38" s="15"/>
      <c r="M38" s="39"/>
      <c r="N38" s="92"/>
      <c r="O38" s="92"/>
      <c r="P38" s="92"/>
      <c r="Q38" s="92"/>
      <c r="R38" s="79"/>
      <c r="S38" s="158"/>
      <c r="T38" s="69"/>
      <c r="U38" s="69"/>
      <c r="V38" s="44"/>
      <c r="W38" s="32"/>
      <c r="AA38" s="50"/>
      <c r="AB38" s="50"/>
      <c r="AC38" s="50"/>
      <c r="AD38" s="50"/>
    </row>
    <row r="39" spans="1:30" x14ac:dyDescent="0.2">
      <c r="A39" s="83" t="s">
        <v>70</v>
      </c>
      <c r="B39" s="165">
        <v>5983</v>
      </c>
      <c r="C39" s="167"/>
      <c r="D39" s="167"/>
      <c r="E39" s="167"/>
      <c r="F39" s="167"/>
      <c r="G39" s="167"/>
      <c r="H39" s="167"/>
      <c r="I39" s="15"/>
      <c r="J39" s="15"/>
      <c r="K39" s="15"/>
      <c r="L39" s="15"/>
      <c r="M39" s="39"/>
      <c r="N39" s="92"/>
      <c r="O39" s="92"/>
      <c r="P39" s="92"/>
      <c r="Q39" s="92"/>
      <c r="R39" s="79"/>
      <c r="S39" s="158"/>
      <c r="T39" s="69"/>
      <c r="U39" s="69"/>
      <c r="V39" s="44"/>
      <c r="W39" s="32"/>
      <c r="AA39" s="50"/>
      <c r="AB39" s="50"/>
      <c r="AC39" s="50"/>
      <c r="AD39" s="50"/>
    </row>
    <row r="40" spans="1:30" x14ac:dyDescent="0.2">
      <c r="A40" s="83" t="s">
        <v>71</v>
      </c>
      <c r="B40" s="165">
        <v>5974</v>
      </c>
      <c r="C40" s="167"/>
      <c r="D40" s="167"/>
      <c r="E40" s="167"/>
      <c r="F40" s="167"/>
      <c r="G40" s="167"/>
      <c r="H40" s="167"/>
      <c r="I40" s="15"/>
      <c r="J40" s="15"/>
      <c r="K40" s="15"/>
      <c r="L40" s="15"/>
      <c r="M40" s="39"/>
      <c r="N40" s="92"/>
      <c r="O40" s="92"/>
      <c r="P40" s="92"/>
      <c r="Q40" s="92"/>
      <c r="R40" s="79"/>
      <c r="S40" s="158"/>
      <c r="T40" s="69"/>
      <c r="U40" s="69"/>
      <c r="V40" s="44"/>
      <c r="W40" s="32"/>
      <c r="AA40" s="50"/>
      <c r="AB40" s="50"/>
      <c r="AC40" s="50"/>
      <c r="AD40" s="50"/>
    </row>
    <row r="41" spans="1:30" x14ac:dyDescent="0.2">
      <c r="A41" s="83" t="s">
        <v>72</v>
      </c>
      <c r="B41" s="165">
        <v>5950</v>
      </c>
      <c r="C41" s="167"/>
      <c r="D41" s="167"/>
      <c r="E41" s="167"/>
      <c r="F41" s="167"/>
      <c r="G41" s="167"/>
      <c r="H41" s="167"/>
      <c r="I41" s="15"/>
      <c r="J41" s="15"/>
      <c r="K41" s="15"/>
      <c r="L41" s="15"/>
      <c r="M41" s="39"/>
      <c r="N41" s="92"/>
      <c r="O41" s="92"/>
      <c r="P41" s="92"/>
      <c r="Q41" s="92"/>
      <c r="R41" s="79"/>
      <c r="S41" s="158"/>
      <c r="T41" s="69"/>
      <c r="U41" s="69"/>
      <c r="V41" s="44"/>
      <c r="W41" s="32"/>
      <c r="AA41" s="50"/>
      <c r="AB41" s="50"/>
      <c r="AC41" s="50"/>
      <c r="AD41" s="50"/>
    </row>
    <row r="42" spans="1:30" x14ac:dyDescent="0.2">
      <c r="A42" s="83" t="s">
        <v>73</v>
      </c>
      <c r="B42" s="165">
        <v>5901.3</v>
      </c>
      <c r="C42" s="167"/>
      <c r="D42" s="167"/>
      <c r="E42" s="167"/>
      <c r="F42" s="167"/>
      <c r="G42" s="167"/>
      <c r="H42" s="167"/>
      <c r="I42" s="15"/>
      <c r="J42" s="15"/>
      <c r="K42" s="15"/>
      <c r="L42" s="15"/>
      <c r="M42" s="39"/>
      <c r="N42" s="92"/>
      <c r="O42" s="92"/>
      <c r="P42" s="92"/>
      <c r="Q42" s="92"/>
      <c r="R42" s="79"/>
      <c r="S42" s="158"/>
      <c r="T42" s="69"/>
      <c r="U42" s="69"/>
      <c r="V42" s="44"/>
      <c r="W42" s="32"/>
      <c r="AA42" s="50"/>
      <c r="AB42" s="50"/>
      <c r="AC42" s="50"/>
      <c r="AD42" s="50"/>
    </row>
    <row r="43" spans="1:30" s="87" customFormat="1" x14ac:dyDescent="0.2">
      <c r="A43" s="83" t="s">
        <v>74</v>
      </c>
      <c r="B43" s="165">
        <v>5895.3</v>
      </c>
      <c r="C43" s="167"/>
      <c r="D43" s="167"/>
      <c r="E43" s="167"/>
      <c r="F43" s="167"/>
      <c r="G43" s="167"/>
      <c r="H43" s="167"/>
      <c r="I43" s="15"/>
      <c r="J43" s="15"/>
      <c r="K43" s="15"/>
      <c r="L43" s="15"/>
      <c r="M43" s="39"/>
      <c r="N43" s="92"/>
      <c r="O43" s="92"/>
      <c r="P43" s="92"/>
      <c r="Q43" s="92"/>
      <c r="R43" s="79"/>
      <c r="S43" s="158"/>
      <c r="T43" s="69"/>
      <c r="U43" s="84"/>
      <c r="V43" s="85"/>
      <c r="W43" s="86"/>
    </row>
    <row r="44" spans="1:30" x14ac:dyDescent="0.2">
      <c r="A44" s="83" t="s">
        <v>75</v>
      </c>
      <c r="B44" s="165">
        <v>6460.8</v>
      </c>
      <c r="C44" s="167"/>
      <c r="D44" s="167"/>
      <c r="E44" s="167"/>
      <c r="F44" s="167"/>
      <c r="G44" s="167"/>
      <c r="H44" s="167"/>
      <c r="I44" s="15"/>
      <c r="J44" s="15"/>
      <c r="K44" s="15"/>
      <c r="L44" s="15"/>
      <c r="M44" s="39"/>
      <c r="N44" s="92"/>
      <c r="O44" s="92"/>
      <c r="P44" s="92"/>
      <c r="Q44" s="92"/>
      <c r="R44" s="79"/>
      <c r="S44" s="158"/>
      <c r="T44" s="69"/>
      <c r="U44" s="69"/>
      <c r="V44" s="44"/>
      <c r="W44" s="32"/>
      <c r="AA44" s="50"/>
      <c r="AB44" s="50"/>
      <c r="AC44" s="50"/>
      <c r="AD44" s="50"/>
    </row>
    <row r="45" spans="1:30" x14ac:dyDescent="0.2">
      <c r="A45" s="83" t="s">
        <v>76</v>
      </c>
      <c r="B45" s="165">
        <v>6472.5</v>
      </c>
      <c r="C45" s="167"/>
      <c r="D45" s="167"/>
      <c r="E45" s="167"/>
      <c r="F45" s="168"/>
      <c r="G45" s="168"/>
      <c r="H45" s="168"/>
      <c r="I45" s="15"/>
      <c r="J45" s="15"/>
      <c r="K45" s="15"/>
      <c r="L45" s="15"/>
      <c r="M45" s="39"/>
      <c r="N45" s="92"/>
      <c r="O45" s="92"/>
      <c r="P45" s="92"/>
      <c r="Q45" s="92"/>
      <c r="R45" s="79"/>
      <c r="S45" s="158"/>
      <c r="T45" s="69"/>
      <c r="U45" s="69"/>
      <c r="V45" s="44"/>
      <c r="W45" s="32"/>
      <c r="AA45" s="50"/>
      <c r="AB45" s="50"/>
      <c r="AC45" s="50"/>
      <c r="AD45" s="50"/>
    </row>
    <row r="46" spans="1:30" x14ac:dyDescent="0.2">
      <c r="A46" s="83" t="s">
        <v>77</v>
      </c>
      <c r="B46" s="165">
        <v>6481.5</v>
      </c>
      <c r="C46" s="167"/>
      <c r="D46" s="167"/>
      <c r="E46" s="167"/>
      <c r="F46" s="167"/>
      <c r="G46" s="167"/>
      <c r="H46" s="167"/>
      <c r="I46" s="15"/>
      <c r="J46" s="15"/>
      <c r="K46" s="15"/>
      <c r="L46" s="15"/>
      <c r="M46" s="39"/>
      <c r="N46" s="92"/>
      <c r="O46" s="92"/>
      <c r="P46" s="92"/>
      <c r="Q46" s="92"/>
      <c r="R46" s="79"/>
      <c r="S46" s="158"/>
      <c r="T46" s="69"/>
      <c r="U46" s="69"/>
      <c r="V46" s="44"/>
      <c r="W46" s="32"/>
      <c r="AA46" s="50"/>
      <c r="AB46" s="50"/>
      <c r="AC46" s="50"/>
      <c r="AD46" s="50"/>
    </row>
    <row r="47" spans="1:30" x14ac:dyDescent="0.2">
      <c r="A47" s="83" t="s">
        <v>78</v>
      </c>
      <c r="B47" s="165">
        <v>6492.5</v>
      </c>
      <c r="C47" s="167"/>
      <c r="D47" s="167"/>
      <c r="E47" s="167"/>
      <c r="F47" s="167"/>
      <c r="G47" s="167"/>
      <c r="H47" s="167"/>
      <c r="I47" s="15"/>
      <c r="J47" s="15"/>
      <c r="K47" s="15"/>
      <c r="L47" s="15"/>
      <c r="M47" s="39"/>
      <c r="N47" s="92"/>
      <c r="O47" s="92"/>
      <c r="P47" s="92"/>
      <c r="Q47" s="92"/>
      <c r="R47" s="79"/>
      <c r="S47" s="158"/>
      <c r="T47" s="69"/>
      <c r="U47" s="69"/>
      <c r="V47" s="44"/>
      <c r="W47" s="32"/>
      <c r="AA47" s="50"/>
      <c r="AB47" s="50"/>
      <c r="AC47" s="50"/>
      <c r="AD47" s="50"/>
    </row>
    <row r="48" spans="1:30" x14ac:dyDescent="0.2">
      <c r="A48" s="83" t="s">
        <v>79</v>
      </c>
      <c r="B48" s="165">
        <v>6509.2</v>
      </c>
      <c r="C48" s="167"/>
      <c r="D48" s="167"/>
      <c r="E48" s="167"/>
      <c r="F48" s="167"/>
      <c r="G48" s="167"/>
      <c r="H48" s="167"/>
      <c r="I48" s="15"/>
      <c r="J48" s="15"/>
      <c r="K48" s="15"/>
      <c r="L48" s="15"/>
      <c r="M48" s="39"/>
      <c r="N48" s="92"/>
      <c r="O48" s="92"/>
      <c r="P48" s="92"/>
      <c r="Q48" s="92"/>
      <c r="R48" s="79"/>
      <c r="S48" s="158"/>
      <c r="T48" s="69"/>
      <c r="U48" s="69"/>
      <c r="V48" s="44"/>
      <c r="W48" s="32"/>
      <c r="AA48" s="50"/>
      <c r="AB48" s="50"/>
      <c r="AC48" s="50"/>
      <c r="AD48" s="50"/>
    </row>
    <row r="49" spans="1:30" x14ac:dyDescent="0.2">
      <c r="A49" s="83" t="s">
        <v>80</v>
      </c>
      <c r="B49" s="165">
        <v>6521.3</v>
      </c>
      <c r="C49" s="167"/>
      <c r="D49" s="167"/>
      <c r="E49" s="167"/>
      <c r="F49" s="167"/>
      <c r="G49" s="167"/>
      <c r="H49" s="167"/>
      <c r="I49" s="15"/>
      <c r="J49" s="15"/>
      <c r="K49" s="15"/>
      <c r="L49" s="15"/>
      <c r="M49" s="39"/>
      <c r="N49" s="92"/>
      <c r="O49" s="92"/>
      <c r="P49" s="92"/>
      <c r="Q49" s="92"/>
      <c r="R49" s="79"/>
      <c r="S49" s="158"/>
      <c r="T49" s="69"/>
      <c r="U49" s="69"/>
      <c r="V49" s="44"/>
      <c r="W49" s="32"/>
      <c r="AA49" s="50"/>
      <c r="AB49" s="50"/>
      <c r="AC49" s="50"/>
      <c r="AD49" s="50"/>
    </row>
    <row r="50" spans="1:30" x14ac:dyDescent="0.2">
      <c r="A50" s="83" t="s">
        <v>81</v>
      </c>
      <c r="B50" s="165">
        <v>6529</v>
      </c>
      <c r="C50" s="167"/>
      <c r="D50" s="167"/>
      <c r="E50" s="167"/>
      <c r="F50" s="167"/>
      <c r="G50" s="167"/>
      <c r="H50" s="167"/>
      <c r="I50" s="15"/>
      <c r="J50" s="15"/>
      <c r="K50" s="15"/>
      <c r="L50" s="15"/>
      <c r="M50" s="39"/>
      <c r="N50" s="92"/>
      <c r="O50" s="92"/>
      <c r="P50" s="92"/>
      <c r="Q50" s="92"/>
      <c r="R50" s="79"/>
      <c r="S50" s="158"/>
      <c r="T50" s="69"/>
      <c r="U50" s="69"/>
      <c r="V50" s="44"/>
      <c r="W50" s="32"/>
      <c r="AA50" s="50"/>
      <c r="AB50" s="50"/>
      <c r="AC50" s="50"/>
      <c r="AD50" s="50"/>
    </row>
    <row r="51" spans="1:30" x14ac:dyDescent="0.2">
      <c r="A51" s="83" t="s">
        <v>82</v>
      </c>
      <c r="B51" s="165">
        <v>6514.1</v>
      </c>
      <c r="C51" s="167"/>
      <c r="D51" s="167"/>
      <c r="E51" s="167"/>
      <c r="F51" s="167"/>
      <c r="G51" s="167"/>
      <c r="H51" s="167"/>
      <c r="I51" s="15"/>
      <c r="J51" s="15"/>
      <c r="K51" s="15"/>
      <c r="L51" s="15"/>
      <c r="M51" s="39"/>
      <c r="N51" s="92"/>
      <c r="O51" s="92"/>
      <c r="P51" s="92"/>
      <c r="Q51" s="92"/>
      <c r="R51" s="79"/>
      <c r="S51" s="158"/>
      <c r="T51" s="69"/>
      <c r="U51" s="69"/>
      <c r="V51" s="44"/>
      <c r="W51" s="32"/>
      <c r="AA51" s="50"/>
      <c r="AB51" s="50"/>
      <c r="AC51" s="50"/>
      <c r="AD51" s="50"/>
    </row>
    <row r="52" spans="1:30" x14ac:dyDescent="0.2">
      <c r="A52" s="83" t="s">
        <v>83</v>
      </c>
      <c r="B52" s="165">
        <v>6500.5</v>
      </c>
      <c r="C52" s="167"/>
      <c r="D52" s="167"/>
      <c r="E52" s="167"/>
      <c r="F52" s="167"/>
      <c r="G52" s="167"/>
      <c r="H52" s="167"/>
      <c r="I52" s="15"/>
      <c r="J52" s="15"/>
      <c r="K52" s="15"/>
      <c r="L52" s="15"/>
      <c r="M52" s="39"/>
      <c r="N52" s="92"/>
      <c r="O52" s="92"/>
      <c r="P52" s="92"/>
      <c r="Q52" s="92"/>
      <c r="R52" s="79"/>
      <c r="S52" s="158"/>
      <c r="T52" s="69"/>
      <c r="U52" s="69"/>
      <c r="V52" s="44"/>
      <c r="W52" s="32"/>
      <c r="AA52" s="50"/>
      <c r="AB52" s="50"/>
      <c r="AC52" s="50"/>
      <c r="AD52" s="50"/>
    </row>
    <row r="53" spans="1:30" x14ac:dyDescent="0.2">
      <c r="A53" s="83" t="s">
        <v>84</v>
      </c>
      <c r="B53" s="165">
        <v>6487.5</v>
      </c>
      <c r="C53" s="167"/>
      <c r="D53" s="167"/>
      <c r="E53" s="167"/>
      <c r="F53" s="167"/>
      <c r="G53" s="167"/>
      <c r="H53" s="167"/>
      <c r="I53" s="15"/>
      <c r="J53" s="15"/>
      <c r="K53" s="15"/>
      <c r="L53" s="15"/>
      <c r="M53" s="39"/>
      <c r="N53" s="92"/>
      <c r="O53" s="92"/>
      <c r="P53" s="92"/>
      <c r="Q53" s="92"/>
      <c r="R53" s="79"/>
      <c r="S53" s="158"/>
      <c r="T53" s="69"/>
      <c r="U53" s="69"/>
      <c r="V53" s="44"/>
      <c r="W53" s="32"/>
      <c r="AA53" s="50"/>
      <c r="AB53" s="50"/>
      <c r="AC53" s="50"/>
      <c r="AD53" s="50"/>
    </row>
    <row r="54" spans="1:30" x14ac:dyDescent="0.2">
      <c r="A54" s="38"/>
      <c r="B54" s="62"/>
      <c r="C54" s="169"/>
      <c r="D54" s="169"/>
      <c r="E54" s="169"/>
      <c r="F54" s="169"/>
      <c r="G54" s="169"/>
      <c r="H54" s="169"/>
      <c r="R54" s="1"/>
      <c r="S54" s="1"/>
      <c r="U54" s="44"/>
      <c r="V54" s="44"/>
      <c r="W54" s="44"/>
      <c r="X54" s="32"/>
      <c r="AA54" s="50"/>
      <c r="AB54" s="50"/>
      <c r="AC54" s="50"/>
      <c r="AD54" s="50"/>
    </row>
    <row r="55" spans="1:30" x14ac:dyDescent="0.2">
      <c r="B55" s="78" t="s">
        <v>31</v>
      </c>
      <c r="C55" s="167">
        <f>ROUND(AVERAGE(C17:C53),1)</f>
        <v>54.7</v>
      </c>
      <c r="D55" s="167">
        <f t="shared" ref="D55:H55" si="3">ROUND(AVERAGE(D17:D53),1)</f>
        <v>53.5</v>
      </c>
      <c r="E55" s="167">
        <f t="shared" si="3"/>
        <v>51.8</v>
      </c>
      <c r="F55" s="167">
        <f t="shared" si="3"/>
        <v>48.1</v>
      </c>
      <c r="G55" s="167">
        <f t="shared" si="3"/>
        <v>46.8</v>
      </c>
      <c r="H55" s="167">
        <f t="shared" si="3"/>
        <v>45.4</v>
      </c>
      <c r="I55" s="15">
        <f>ROUND(AVERAGE(I17:I53),1)</f>
        <v>22.4</v>
      </c>
      <c r="J55" s="15">
        <f>ROUND(AVERAGE(J17:J53),1)</f>
        <v>22.4</v>
      </c>
      <c r="K55" s="15">
        <f>ROUND(AVERAGE(K17:K53),1)</f>
        <v>22.3</v>
      </c>
      <c r="L55" s="15">
        <f>ROUND(AVERAGE(L17:L53),1)</f>
        <v>22.1</v>
      </c>
      <c r="M55" s="39">
        <f>ROUND(AVERAGE(M17:M53),2)</f>
        <v>2.67</v>
      </c>
      <c r="N55" s="74">
        <f>ROUND(AVERAGE(N17:N53),1)</f>
        <v>65</v>
      </c>
      <c r="O55" s="74">
        <f>ROUND(AVERAGE(O17:O53),1)</f>
        <v>36.4</v>
      </c>
      <c r="P55" s="74">
        <f>ROUND(AVERAGE(P17:P53),1)</f>
        <v>101.4</v>
      </c>
      <c r="Q55" s="74"/>
      <c r="R55" s="1"/>
      <c r="S55" s="1"/>
      <c r="U55" s="44"/>
      <c r="V55" s="44"/>
      <c r="W55" s="44"/>
      <c r="X55" s="32"/>
      <c r="AA55" s="50"/>
      <c r="AB55" s="50"/>
      <c r="AC55" s="50"/>
      <c r="AD55" s="50"/>
    </row>
    <row r="56" spans="1:30" x14ac:dyDescent="0.2">
      <c r="V56" s="15"/>
      <c r="Y56" s="44"/>
      <c r="Z56" s="44"/>
      <c r="AB56" s="32"/>
      <c r="AC56" s="50"/>
      <c r="AD56" s="50"/>
    </row>
    <row r="57" spans="1:30" x14ac:dyDescent="0.2">
      <c r="A57" s="282" t="s">
        <v>168</v>
      </c>
      <c r="B57" s="283"/>
      <c r="V57" s="15"/>
      <c r="Y57" s="44"/>
      <c r="Z57" s="44"/>
      <c r="AB57" s="32"/>
      <c r="AC57" s="50"/>
      <c r="AD57" s="50"/>
    </row>
    <row r="58" spans="1:30" x14ac:dyDescent="0.2">
      <c r="V58" s="15"/>
      <c r="Y58" s="44"/>
      <c r="Z58" s="44"/>
      <c r="AB58" s="32"/>
      <c r="AC58" s="50"/>
      <c r="AD58" s="50"/>
    </row>
    <row r="59" spans="1:30" x14ac:dyDescent="0.2">
      <c r="V59" s="15"/>
      <c r="Y59" s="44"/>
      <c r="Z59" s="44"/>
      <c r="AB59" s="32"/>
      <c r="AC59" s="50"/>
      <c r="AD59" s="50"/>
    </row>
    <row r="60" spans="1:30" x14ac:dyDescent="0.2">
      <c r="V60" s="15"/>
      <c r="Y60" s="44"/>
      <c r="Z60" s="44"/>
      <c r="AB60" s="32"/>
      <c r="AC60" s="50"/>
      <c r="AD60" s="50"/>
    </row>
    <row r="61" spans="1:30" x14ac:dyDescent="0.2">
      <c r="V61" s="15"/>
      <c r="Y61" s="44"/>
      <c r="Z61" s="44"/>
      <c r="AB61" s="32"/>
      <c r="AC61" s="50"/>
      <c r="AD61" s="50"/>
    </row>
    <row r="62" spans="1:30" x14ac:dyDescent="0.2">
      <c r="V62" s="15"/>
      <c r="Y62" s="44"/>
      <c r="Z62" s="44"/>
      <c r="AB62" s="32"/>
      <c r="AC62" s="50"/>
      <c r="AD62" s="50"/>
    </row>
    <row r="63" spans="1:30" x14ac:dyDescent="0.2">
      <c r="Y63" s="44"/>
      <c r="Z63" s="44"/>
      <c r="AB63" s="32"/>
      <c r="AC63" s="50"/>
      <c r="AD63" s="50"/>
    </row>
    <row r="64" spans="1:30" x14ac:dyDescent="0.2">
      <c r="Y64" s="44"/>
      <c r="Z64" s="44"/>
      <c r="AB64" s="32"/>
      <c r="AC64" s="50"/>
      <c r="AD64" s="50"/>
    </row>
    <row r="65" spans="25:30" x14ac:dyDescent="0.2">
      <c r="Y65" s="44"/>
      <c r="Z65" s="44"/>
      <c r="AB65" s="32"/>
      <c r="AC65" s="50"/>
      <c r="AD65" s="50"/>
    </row>
    <row r="66" spans="25:30" x14ac:dyDescent="0.2">
      <c r="Y66" s="44"/>
      <c r="Z66" s="44"/>
      <c r="AB66" s="32"/>
      <c r="AC66" s="50"/>
      <c r="AD66" s="50"/>
    </row>
    <row r="67" spans="25:30" x14ac:dyDescent="0.2">
      <c r="Y67" s="44"/>
      <c r="Z67" s="44"/>
      <c r="AB67" s="32"/>
      <c r="AC67" s="50"/>
      <c r="AD67" s="50"/>
    </row>
    <row r="68" spans="25:30" x14ac:dyDescent="0.2">
      <c r="Y68" s="44"/>
      <c r="Z68" s="44"/>
      <c r="AB68" s="32"/>
      <c r="AC68" s="50"/>
      <c r="AD68" s="50"/>
    </row>
    <row r="69" spans="25:30" x14ac:dyDescent="0.2">
      <c r="Y69" s="44"/>
      <c r="Z69" s="44"/>
      <c r="AB69" s="32"/>
      <c r="AC69" s="50"/>
      <c r="AD69" s="50"/>
    </row>
    <row r="70" spans="25:30" x14ac:dyDescent="0.2">
      <c r="Y70" s="44"/>
      <c r="Z70" s="44"/>
      <c r="AB70" s="32"/>
      <c r="AC70" s="50"/>
      <c r="AD70" s="50"/>
    </row>
    <row r="71" spans="25:30" x14ac:dyDescent="0.2">
      <c r="Y71" s="44"/>
      <c r="Z71" s="44"/>
      <c r="AB71" s="32"/>
      <c r="AC71" s="50"/>
      <c r="AD71" s="50"/>
    </row>
    <row r="72" spans="25:30" x14ac:dyDescent="0.2">
      <c r="Y72" s="44"/>
      <c r="Z72" s="44"/>
      <c r="AB72" s="32"/>
      <c r="AC72" s="50"/>
      <c r="AD72" s="50"/>
    </row>
    <row r="73" spans="25:30" x14ac:dyDescent="0.2">
      <c r="Y73" s="44"/>
      <c r="Z73" s="44"/>
      <c r="AB73" s="32"/>
      <c r="AC73" s="50"/>
      <c r="AD73" s="50"/>
    </row>
    <row r="74" spans="25:30" x14ac:dyDescent="0.2">
      <c r="Y74" s="44"/>
      <c r="Z74" s="44"/>
      <c r="AB74" s="32"/>
      <c r="AC74" s="50"/>
      <c r="AD74" s="50"/>
    </row>
    <row r="75" spans="25:30" x14ac:dyDescent="0.2">
      <c r="Y75" s="44"/>
      <c r="Z75" s="44"/>
      <c r="AB75" s="32"/>
      <c r="AC75" s="50"/>
      <c r="AD75" s="50"/>
    </row>
    <row r="76" spans="25:30" x14ac:dyDescent="0.2">
      <c r="Y76" s="44"/>
      <c r="Z76" s="44"/>
      <c r="AB76" s="32"/>
      <c r="AC76" s="50"/>
      <c r="AD76" s="50"/>
    </row>
    <row r="77" spans="25:30" x14ac:dyDescent="0.2">
      <c r="Y77" s="44"/>
      <c r="Z77" s="44"/>
      <c r="AB77" s="32"/>
      <c r="AC77" s="50"/>
      <c r="AD77" s="50"/>
    </row>
    <row r="78" spans="25:30" x14ac:dyDescent="0.2">
      <c r="Y78" s="44"/>
      <c r="Z78" s="44"/>
      <c r="AB78" s="32"/>
      <c r="AC78" s="50"/>
      <c r="AD78" s="50"/>
    </row>
    <row r="79" spans="25:30" x14ac:dyDescent="0.2">
      <c r="Y79" s="44"/>
      <c r="Z79" s="44"/>
      <c r="AB79" s="32"/>
      <c r="AC79" s="50"/>
      <c r="AD79" s="50"/>
    </row>
    <row r="80" spans="25:30" x14ac:dyDescent="0.2">
      <c r="Y80" s="44"/>
      <c r="Z80" s="44"/>
      <c r="AB80" s="32"/>
      <c r="AC80" s="50"/>
      <c r="AD80" s="50"/>
    </row>
    <row r="81" spans="25:30" x14ac:dyDescent="0.2">
      <c r="Y81" s="44"/>
      <c r="Z81" s="44"/>
      <c r="AB81" s="32"/>
      <c r="AC81" s="50"/>
      <c r="AD81" s="50"/>
    </row>
    <row r="82" spans="25:30" x14ac:dyDescent="0.2">
      <c r="Y82" s="44"/>
      <c r="Z82" s="44"/>
      <c r="AB82" s="32"/>
      <c r="AC82" s="50"/>
      <c r="AD82" s="50"/>
    </row>
    <row r="83" spans="25:30" x14ac:dyDescent="0.2">
      <c r="Y83" s="44"/>
      <c r="Z83" s="44"/>
      <c r="AB83" s="32"/>
      <c r="AC83" s="50"/>
      <c r="AD83" s="50"/>
    </row>
    <row r="84" spans="25:30" x14ac:dyDescent="0.2">
      <c r="Y84" s="44"/>
      <c r="Z84" s="44"/>
      <c r="AB84" s="32"/>
      <c r="AC84" s="50"/>
      <c r="AD84" s="50"/>
    </row>
    <row r="85" spans="25:30" x14ac:dyDescent="0.2">
      <c r="Y85" s="44"/>
      <c r="Z85" s="44"/>
      <c r="AB85" s="32"/>
      <c r="AC85" s="50"/>
      <c r="AD85" s="50"/>
    </row>
    <row r="86" spans="25:30" x14ac:dyDescent="0.2">
      <c r="Y86" s="44"/>
      <c r="Z86" s="44"/>
      <c r="AB86" s="32"/>
      <c r="AC86" s="50"/>
      <c r="AD86" s="50"/>
    </row>
    <row r="87" spans="25:30" x14ac:dyDescent="0.2">
      <c r="Y87" s="44"/>
      <c r="Z87" s="44"/>
      <c r="AB87" s="32"/>
      <c r="AC87" s="50"/>
      <c r="AD87" s="50"/>
    </row>
    <row r="88" spans="25:30" x14ac:dyDescent="0.2">
      <c r="Y88" s="44"/>
      <c r="Z88" s="44"/>
      <c r="AB88" s="32"/>
      <c r="AC88" s="50"/>
      <c r="AD88" s="50"/>
    </row>
    <row r="89" spans="25:30" x14ac:dyDescent="0.2">
      <c r="Y89" s="44"/>
      <c r="Z89" s="44"/>
      <c r="AB89" s="32"/>
      <c r="AC89" s="50"/>
      <c r="AD89" s="50"/>
    </row>
    <row r="90" spans="25:30" x14ac:dyDescent="0.2">
      <c r="Y90" s="44"/>
      <c r="Z90" s="44"/>
      <c r="AB90" s="32"/>
      <c r="AC90" s="50"/>
      <c r="AD90" s="50"/>
    </row>
    <row r="91" spans="25:30" x14ac:dyDescent="0.2">
      <c r="Y91" s="44"/>
      <c r="Z91" s="44"/>
      <c r="AB91" s="32"/>
      <c r="AC91" s="50"/>
      <c r="AD91" s="50"/>
    </row>
    <row r="92" spans="25:30" x14ac:dyDescent="0.2">
      <c r="Y92" s="44"/>
      <c r="Z92" s="44"/>
      <c r="AB92" s="32"/>
      <c r="AC92" s="50"/>
      <c r="AD92" s="50"/>
    </row>
    <row r="93" spans="25:30" x14ac:dyDescent="0.2">
      <c r="Y93" s="44"/>
      <c r="Z93" s="44"/>
      <c r="AB93" s="32"/>
      <c r="AC93" s="50"/>
      <c r="AD93" s="50"/>
    </row>
    <row r="94" spans="25:30" x14ac:dyDescent="0.2">
      <c r="Y94" s="44"/>
      <c r="Z94" s="44"/>
      <c r="AB94" s="32"/>
      <c r="AC94" s="50"/>
      <c r="AD94" s="50"/>
    </row>
    <row r="95" spans="25:30" x14ac:dyDescent="0.2">
      <c r="Y95" s="44"/>
      <c r="Z95" s="44"/>
      <c r="AB95" s="32"/>
      <c r="AC95" s="50"/>
      <c r="AD95" s="50"/>
    </row>
    <row r="96" spans="25:30" x14ac:dyDescent="0.2">
      <c r="Y96" s="44"/>
      <c r="Z96" s="44"/>
      <c r="AB96" s="32"/>
      <c r="AC96" s="50"/>
      <c r="AD96" s="50"/>
    </row>
    <row r="97" spans="25:30" x14ac:dyDescent="0.2">
      <c r="Y97" s="44"/>
      <c r="Z97" s="44"/>
      <c r="AB97" s="32"/>
      <c r="AC97" s="50"/>
      <c r="AD97" s="50"/>
    </row>
    <row r="98" spans="25:30" x14ac:dyDescent="0.2">
      <c r="Y98" s="44"/>
      <c r="Z98" s="44"/>
      <c r="AB98" s="32"/>
      <c r="AC98" s="50"/>
      <c r="AD98" s="50"/>
    </row>
    <row r="99" spans="25:30" x14ac:dyDescent="0.2">
      <c r="Y99" s="44"/>
      <c r="Z99" s="44"/>
      <c r="AB99" s="32"/>
      <c r="AC99" s="50"/>
      <c r="AD99" s="50"/>
    </row>
    <row r="100" spans="25:30" x14ac:dyDescent="0.2">
      <c r="Y100" s="44"/>
      <c r="Z100" s="44"/>
      <c r="AB100" s="32"/>
      <c r="AC100" s="50"/>
      <c r="AD100" s="50"/>
    </row>
    <row r="101" spans="25:30" x14ac:dyDescent="0.2">
      <c r="Y101" s="44"/>
      <c r="Z101" s="44"/>
      <c r="AB101" s="32"/>
      <c r="AC101" s="50"/>
      <c r="AD101" s="50"/>
    </row>
    <row r="102" spans="25:30" x14ac:dyDescent="0.2">
      <c r="Y102" s="44"/>
      <c r="Z102" s="44"/>
      <c r="AB102" s="32"/>
      <c r="AC102" s="50"/>
      <c r="AD102" s="50"/>
    </row>
    <row r="103" spans="25:30" x14ac:dyDescent="0.2">
      <c r="Y103" s="44"/>
      <c r="Z103" s="44"/>
      <c r="AB103" s="32"/>
      <c r="AC103" s="50"/>
      <c r="AD103" s="50"/>
    </row>
    <row r="104" spans="25:30" x14ac:dyDescent="0.2">
      <c r="Y104" s="44"/>
      <c r="Z104" s="44"/>
      <c r="AB104" s="32"/>
      <c r="AC104" s="50"/>
      <c r="AD104" s="50"/>
    </row>
    <row r="105" spans="25:30" x14ac:dyDescent="0.2">
      <c r="Y105" s="44"/>
      <c r="Z105" s="44"/>
      <c r="AB105" s="32"/>
      <c r="AC105" s="50"/>
      <c r="AD105" s="50"/>
    </row>
    <row r="106" spans="25:30" x14ac:dyDescent="0.2">
      <c r="Y106" s="44"/>
      <c r="Z106" s="44"/>
      <c r="AB106" s="32"/>
      <c r="AC106" s="50"/>
      <c r="AD106" s="50"/>
    </row>
    <row r="107" spans="25:30" x14ac:dyDescent="0.2">
      <c r="Y107" s="44"/>
      <c r="Z107" s="44"/>
      <c r="AB107" s="32"/>
      <c r="AC107" s="50"/>
      <c r="AD107" s="50"/>
    </row>
    <row r="108" spans="25:30" x14ac:dyDescent="0.2">
      <c r="Y108" s="44"/>
      <c r="Z108" s="44"/>
      <c r="AB108" s="32"/>
      <c r="AC108" s="50"/>
      <c r="AD108" s="50"/>
    </row>
    <row r="109" spans="25:30" x14ac:dyDescent="0.2">
      <c r="Y109" s="44"/>
      <c r="Z109" s="44"/>
      <c r="AB109" s="32"/>
      <c r="AC109" s="50"/>
      <c r="AD109" s="50"/>
    </row>
    <row r="110" spans="25:30" x14ac:dyDescent="0.2">
      <c r="Y110" s="44"/>
      <c r="Z110" s="44"/>
      <c r="AB110" s="32"/>
      <c r="AC110" s="50"/>
      <c r="AD110" s="50"/>
    </row>
    <row r="111" spans="25:30" x14ac:dyDescent="0.2">
      <c r="Y111" s="44"/>
      <c r="Z111" s="44"/>
      <c r="AB111" s="32"/>
      <c r="AC111" s="50"/>
      <c r="AD111" s="50"/>
    </row>
    <row r="112" spans="25:30" x14ac:dyDescent="0.2">
      <c r="Y112" s="44"/>
      <c r="Z112" s="44"/>
      <c r="AB112" s="32"/>
      <c r="AC112" s="50"/>
      <c r="AD112" s="50"/>
    </row>
    <row r="113" spans="25:30" x14ac:dyDescent="0.2">
      <c r="Y113" s="44"/>
      <c r="Z113" s="44"/>
      <c r="AB113" s="32"/>
      <c r="AC113" s="50"/>
      <c r="AD113" s="50"/>
    </row>
    <row r="114" spans="25:30" x14ac:dyDescent="0.2">
      <c r="Y114" s="44"/>
      <c r="Z114" s="44"/>
      <c r="AB114" s="32"/>
      <c r="AC114" s="50"/>
      <c r="AD114" s="50"/>
    </row>
    <row r="115" spans="25:30" x14ac:dyDescent="0.2">
      <c r="Y115" s="44"/>
      <c r="Z115" s="44"/>
      <c r="AB115" s="32"/>
      <c r="AC115" s="50"/>
      <c r="AD115" s="50"/>
    </row>
    <row r="116" spans="25:30" x14ac:dyDescent="0.2">
      <c r="Y116" s="44"/>
      <c r="Z116" s="44"/>
      <c r="AB116" s="32"/>
      <c r="AC116" s="50"/>
      <c r="AD116" s="50"/>
    </row>
    <row r="117" spans="25:30" x14ac:dyDescent="0.2">
      <c r="Y117" s="44"/>
      <c r="Z117" s="44"/>
      <c r="AB117" s="32"/>
      <c r="AC117" s="50"/>
      <c r="AD117" s="50"/>
    </row>
    <row r="118" spans="25:30" x14ac:dyDescent="0.2">
      <c r="Y118" s="44"/>
      <c r="Z118" s="44"/>
      <c r="AB118" s="32"/>
      <c r="AC118" s="50"/>
      <c r="AD118" s="50"/>
    </row>
    <row r="119" spans="25:30" x14ac:dyDescent="0.2">
      <c r="Y119" s="44"/>
      <c r="Z119" s="44"/>
      <c r="AB119" s="32"/>
      <c r="AC119" s="50"/>
      <c r="AD119" s="50"/>
    </row>
    <row r="120" spans="25:30" x14ac:dyDescent="0.2">
      <c r="Y120" s="44"/>
      <c r="Z120" s="44"/>
      <c r="AB120" s="32"/>
      <c r="AC120" s="50"/>
      <c r="AD120" s="50"/>
    </row>
    <row r="121" spans="25:30" x14ac:dyDescent="0.2">
      <c r="Y121" s="44"/>
      <c r="Z121" s="44"/>
      <c r="AB121" s="32"/>
      <c r="AC121" s="50"/>
      <c r="AD121" s="50"/>
    </row>
    <row r="122" spans="25:30" x14ac:dyDescent="0.2">
      <c r="Y122" s="44"/>
      <c r="Z122" s="44"/>
      <c r="AB122" s="32"/>
      <c r="AC122" s="50"/>
      <c r="AD122" s="50"/>
    </row>
    <row r="123" spans="25:30" x14ac:dyDescent="0.2">
      <c r="Y123" s="44"/>
      <c r="Z123" s="44"/>
      <c r="AB123" s="32"/>
      <c r="AC123" s="50"/>
      <c r="AD123" s="50"/>
    </row>
    <row r="124" spans="25:30" x14ac:dyDescent="0.2">
      <c r="Y124" s="44"/>
      <c r="Z124" s="44"/>
      <c r="AB124" s="32"/>
      <c r="AC124" s="50"/>
      <c r="AD124" s="50"/>
    </row>
    <row r="125" spans="25:30" x14ac:dyDescent="0.2">
      <c r="Y125" s="44"/>
      <c r="Z125" s="44"/>
      <c r="AB125" s="32"/>
      <c r="AC125" s="50"/>
      <c r="AD125" s="50"/>
    </row>
    <row r="126" spans="25:30" x14ac:dyDescent="0.2">
      <c r="Y126" s="44"/>
      <c r="Z126" s="44"/>
      <c r="AB126" s="32"/>
      <c r="AC126" s="50"/>
      <c r="AD126" s="50"/>
    </row>
    <row r="127" spans="25:30" x14ac:dyDescent="0.2">
      <c r="Y127" s="44"/>
      <c r="Z127" s="44"/>
      <c r="AB127" s="32"/>
      <c r="AC127" s="50"/>
      <c r="AD127" s="50"/>
    </row>
    <row r="128" spans="25:30" x14ac:dyDescent="0.2">
      <c r="Y128" s="44"/>
      <c r="Z128" s="44"/>
      <c r="AB128" s="32"/>
      <c r="AC128" s="50"/>
      <c r="AD128" s="50"/>
    </row>
    <row r="129" spans="25:30" x14ac:dyDescent="0.2">
      <c r="Y129" s="44"/>
      <c r="Z129" s="44"/>
      <c r="AB129" s="32"/>
      <c r="AC129" s="50"/>
      <c r="AD129" s="50"/>
    </row>
    <row r="130" spans="25:30" x14ac:dyDescent="0.2">
      <c r="Y130" s="44"/>
      <c r="Z130" s="44"/>
      <c r="AB130" s="32"/>
      <c r="AC130" s="50"/>
      <c r="AD130" s="50"/>
    </row>
    <row r="131" spans="25:30" x14ac:dyDescent="0.2">
      <c r="Y131" s="44"/>
      <c r="Z131" s="44"/>
      <c r="AB131" s="32"/>
      <c r="AC131" s="50"/>
      <c r="AD131" s="50"/>
    </row>
    <row r="132" spans="25:30" x14ac:dyDescent="0.2">
      <c r="Y132" s="44"/>
      <c r="Z132" s="44"/>
      <c r="AB132" s="32"/>
      <c r="AC132" s="50"/>
      <c r="AD132" s="50"/>
    </row>
    <row r="133" spans="25:30" x14ac:dyDescent="0.2">
      <c r="Y133" s="44"/>
      <c r="Z133" s="44"/>
      <c r="AB133" s="32"/>
      <c r="AC133" s="50"/>
      <c r="AD133" s="50"/>
    </row>
    <row r="134" spans="25:30" x14ac:dyDescent="0.2">
      <c r="Y134" s="44"/>
      <c r="Z134" s="44"/>
      <c r="AB134" s="32"/>
      <c r="AC134" s="50"/>
      <c r="AD134" s="50"/>
    </row>
    <row r="135" spans="25:30" x14ac:dyDescent="0.2">
      <c r="Y135" s="44"/>
      <c r="Z135" s="44"/>
      <c r="AB135" s="32"/>
      <c r="AC135" s="50"/>
      <c r="AD135" s="50"/>
    </row>
    <row r="136" spans="25:30" x14ac:dyDescent="0.2">
      <c r="Y136" s="44"/>
      <c r="Z136" s="44"/>
      <c r="AB136" s="32"/>
      <c r="AC136" s="50"/>
      <c r="AD136" s="50"/>
    </row>
    <row r="137" spans="25:30" x14ac:dyDescent="0.2">
      <c r="Y137" s="44"/>
      <c r="Z137" s="44"/>
      <c r="AB137" s="32"/>
      <c r="AC137" s="50"/>
      <c r="AD137" s="50"/>
    </row>
    <row r="138" spans="25:30" x14ac:dyDescent="0.2">
      <c r="Y138" s="44"/>
      <c r="Z138" s="44"/>
      <c r="AB138" s="32"/>
      <c r="AC138" s="50"/>
      <c r="AD138" s="50"/>
    </row>
    <row r="139" spans="25:30" x14ac:dyDescent="0.2">
      <c r="Y139" s="44"/>
      <c r="Z139" s="44"/>
      <c r="AB139" s="32"/>
      <c r="AC139" s="50"/>
      <c r="AD139" s="50"/>
    </row>
    <row r="140" spans="25:30" x14ac:dyDescent="0.2">
      <c r="Y140" s="44"/>
      <c r="Z140" s="44"/>
      <c r="AB140" s="32"/>
      <c r="AC140" s="50"/>
      <c r="AD140" s="50"/>
    </row>
    <row r="141" spans="25:30" x14ac:dyDescent="0.2">
      <c r="Y141" s="44"/>
      <c r="Z141" s="44"/>
      <c r="AB141" s="32"/>
      <c r="AC141" s="50"/>
      <c r="AD141" s="50"/>
    </row>
    <row r="142" spans="25:30" x14ac:dyDescent="0.2">
      <c r="Y142" s="44"/>
      <c r="Z142" s="44"/>
      <c r="AB142" s="32"/>
      <c r="AC142" s="50"/>
      <c r="AD142" s="50"/>
    </row>
    <row r="143" spans="25:30" x14ac:dyDescent="0.2">
      <c r="Y143" s="44"/>
      <c r="Z143" s="44"/>
      <c r="AB143" s="32"/>
      <c r="AC143" s="50"/>
      <c r="AD143" s="50"/>
    </row>
    <row r="144" spans="25:30" x14ac:dyDescent="0.2">
      <c r="Y144" s="44"/>
      <c r="Z144" s="44"/>
      <c r="AB144" s="32"/>
      <c r="AC144" s="50"/>
      <c r="AD144" s="50"/>
    </row>
    <row r="145" spans="25:30" x14ac:dyDescent="0.2">
      <c r="Y145" s="44"/>
      <c r="Z145" s="44"/>
      <c r="AB145" s="32"/>
      <c r="AC145" s="50"/>
      <c r="AD145" s="50"/>
    </row>
    <row r="146" spans="25:30" x14ac:dyDescent="0.2">
      <c r="Y146" s="44"/>
      <c r="Z146" s="44"/>
      <c r="AB146" s="32"/>
      <c r="AC146" s="50"/>
      <c r="AD146" s="50"/>
    </row>
    <row r="147" spans="25:30" x14ac:dyDescent="0.2">
      <c r="Y147" s="44"/>
      <c r="Z147" s="44"/>
      <c r="AB147" s="32"/>
      <c r="AC147" s="50"/>
      <c r="AD147" s="50"/>
    </row>
    <row r="148" spans="25:30" x14ac:dyDescent="0.2">
      <c r="Y148" s="44"/>
      <c r="Z148" s="44"/>
      <c r="AB148" s="32"/>
      <c r="AC148" s="50"/>
      <c r="AD148" s="50"/>
    </row>
    <row r="149" spans="25:30" x14ac:dyDescent="0.2">
      <c r="Y149" s="44"/>
      <c r="Z149" s="44"/>
      <c r="AB149" s="32"/>
      <c r="AC149" s="50"/>
      <c r="AD149" s="50"/>
    </row>
    <row r="150" spans="25:30" x14ac:dyDescent="0.2">
      <c r="Y150" s="44"/>
      <c r="Z150" s="44"/>
      <c r="AB150" s="32"/>
      <c r="AC150" s="50"/>
      <c r="AD150" s="50"/>
    </row>
    <row r="151" spans="25:30" x14ac:dyDescent="0.2">
      <c r="Y151" s="44"/>
      <c r="Z151" s="44"/>
      <c r="AB151" s="32"/>
      <c r="AC151" s="50"/>
      <c r="AD151" s="50"/>
    </row>
    <row r="152" spans="25:30" x14ac:dyDescent="0.2">
      <c r="Y152" s="44"/>
      <c r="Z152" s="44"/>
      <c r="AB152" s="32"/>
      <c r="AC152" s="50"/>
      <c r="AD152" s="50"/>
    </row>
    <row r="153" spans="25:30" x14ac:dyDescent="0.2">
      <c r="Y153" s="44"/>
      <c r="Z153" s="44"/>
      <c r="AB153" s="32"/>
      <c r="AC153" s="50"/>
      <c r="AD153" s="50"/>
    </row>
    <row r="154" spans="25:30" x14ac:dyDescent="0.2">
      <c r="Y154" s="44"/>
      <c r="Z154" s="44"/>
      <c r="AB154" s="32"/>
      <c r="AC154" s="50"/>
      <c r="AD154" s="50"/>
    </row>
    <row r="155" spans="25:30" x14ac:dyDescent="0.2">
      <c r="Y155" s="44"/>
      <c r="Z155" s="44"/>
      <c r="AB155" s="32"/>
      <c r="AC155" s="50"/>
      <c r="AD155" s="50"/>
    </row>
    <row r="156" spans="25:30" x14ac:dyDescent="0.2">
      <c r="Y156" s="44"/>
      <c r="Z156" s="44"/>
      <c r="AB156" s="32"/>
      <c r="AC156" s="50"/>
      <c r="AD156" s="50"/>
    </row>
    <row r="157" spans="25:30" x14ac:dyDescent="0.2">
      <c r="Y157" s="44"/>
      <c r="Z157" s="44"/>
      <c r="AB157" s="32"/>
      <c r="AC157" s="50"/>
      <c r="AD157" s="50"/>
    </row>
    <row r="158" spans="25:30" x14ac:dyDescent="0.2">
      <c r="Y158" s="44"/>
      <c r="Z158" s="44"/>
      <c r="AB158" s="32"/>
      <c r="AC158" s="50"/>
      <c r="AD158" s="50"/>
    </row>
    <row r="159" spans="25:30" x14ac:dyDescent="0.2">
      <c r="Y159" s="44"/>
      <c r="Z159" s="44"/>
      <c r="AB159" s="32"/>
      <c r="AC159" s="50"/>
      <c r="AD159" s="50"/>
    </row>
    <row r="160" spans="25:30" x14ac:dyDescent="0.2">
      <c r="Y160" s="44"/>
      <c r="Z160" s="44"/>
      <c r="AB160" s="32"/>
      <c r="AC160" s="50"/>
      <c r="AD160" s="50"/>
    </row>
    <row r="161" spans="25:30" x14ac:dyDescent="0.2">
      <c r="Y161" s="44"/>
      <c r="Z161" s="44"/>
      <c r="AB161" s="32"/>
      <c r="AC161" s="50"/>
      <c r="AD161" s="50"/>
    </row>
    <row r="162" spans="25:30" x14ac:dyDescent="0.2">
      <c r="Y162" s="44"/>
      <c r="Z162" s="44"/>
      <c r="AB162" s="32"/>
      <c r="AC162" s="50"/>
      <c r="AD162" s="50"/>
    </row>
    <row r="163" spans="25:30" x14ac:dyDescent="0.2">
      <c r="Y163" s="44"/>
      <c r="Z163" s="44"/>
      <c r="AB163" s="32"/>
      <c r="AC163" s="50"/>
      <c r="AD163" s="50"/>
    </row>
    <row r="164" spans="25:30" x14ac:dyDescent="0.2">
      <c r="Y164" s="44"/>
      <c r="Z164" s="44"/>
      <c r="AB164" s="32"/>
      <c r="AC164" s="50"/>
      <c r="AD164" s="50"/>
    </row>
    <row r="165" spans="25:30" x14ac:dyDescent="0.2">
      <c r="Y165" s="44"/>
      <c r="Z165" s="44"/>
      <c r="AB165" s="32"/>
      <c r="AC165" s="50"/>
      <c r="AD165" s="50"/>
    </row>
  </sheetData>
  <mergeCells count="7">
    <mergeCell ref="A5:Q5"/>
    <mergeCell ref="A6:Q6"/>
    <mergeCell ref="N14:P14"/>
    <mergeCell ref="N12:P12"/>
    <mergeCell ref="N13:P13"/>
    <mergeCell ref="C12:G12"/>
    <mergeCell ref="C13:G13"/>
  </mergeCells>
  <phoneticPr fontId="11" type="noConversion"/>
  <printOptions horizontalCentered="1"/>
  <pageMargins left="0" right="0" top="0.5" bottom="0.5" header="0.5" footer="0.5"/>
  <pageSetup scale="6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5.9302391232899314</v>
      </c>
      <c r="AM8" s="205">
        <v>34.419657915765107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160</v>
      </c>
      <c r="B13" s="233">
        <v>5941</v>
      </c>
      <c r="C13" s="234">
        <v>23.499160640420499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0.83638090889487871</v>
      </c>
      <c r="E15" s="241">
        <f>AN15</f>
        <v>3.379999999999999</v>
      </c>
      <c r="F15" s="242">
        <f>AN15+$AA$19+((AL15-AN15)/2)</f>
        <v>18.2455</v>
      </c>
      <c r="G15" s="243">
        <f t="shared" ref="G15:G17" si="1">1/(F15/14.696)</f>
        <v>0.80545888027184775</v>
      </c>
      <c r="H15" s="226">
        <f>(14700*$AA$15*$AA$17*(AR15/1))/((AL15-AN15)*60*$AC$15)</f>
        <v>39.201886416210783</v>
      </c>
      <c r="I15" s="226">
        <f>$AM$8</f>
        <v>34.419657915765107</v>
      </c>
      <c r="AA15" s="248">
        <v>2.8959999999999999</v>
      </c>
      <c r="AB15" s="248">
        <v>2.3250000000000002</v>
      </c>
      <c r="AC15" s="249">
        <f>(AB15*AB15)*0.7854</f>
        <v>4.2455778750000004</v>
      </c>
      <c r="AD15" s="250">
        <f>AF15+AD21</f>
        <v>3.4309999999999992</v>
      </c>
      <c r="AE15" s="250"/>
      <c r="AF15" s="250">
        <f>AE21-$AA$19</f>
        <v>3.379999999999999</v>
      </c>
      <c r="AG15" s="251"/>
      <c r="AH15" s="252"/>
      <c r="AI15" s="253"/>
      <c r="AJ15" s="254">
        <f>AF21*($AA$19-0.384)/$AA$19</f>
        <v>0.83638090889487871</v>
      </c>
      <c r="AK15" s="210">
        <v>0</v>
      </c>
      <c r="AL15" s="255">
        <f>AD15</f>
        <v>3.4309999999999992</v>
      </c>
      <c r="AM15" s="210">
        <v>0</v>
      </c>
      <c r="AN15" s="210">
        <f>AF15</f>
        <v>3.379999999999999</v>
      </c>
      <c r="AO15" s="210">
        <f>1/F15</f>
        <v>5.4808034857910172E-2</v>
      </c>
      <c r="AP15" s="176">
        <f>AL15-AN15</f>
        <v>5.1000000000000156E-2</v>
      </c>
      <c r="AQ15" s="239" t="e">
        <f>(60/AI15)*(AH15*14.696)/(AN15+14.696+((AL15-AN15)/2))</f>
        <v>#DIV/0!</v>
      </c>
      <c r="AR15" s="178">
        <f>(AJ15*$AA$19)/(AN15+$AA$19+((AL15-AN15)/2))</f>
        <v>0.68027144709654441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1.4756098377358491</v>
      </c>
      <c r="E16" s="241">
        <f>AN16</f>
        <v>8.57</v>
      </c>
      <c r="F16" s="242">
        <f t="shared" ref="F16:F17" si="3">AN16+$AA$19+((AL16-AN16)/2)</f>
        <v>23.445999999999998</v>
      </c>
      <c r="G16" s="243">
        <f t="shared" si="1"/>
        <v>0.62680201313656914</v>
      </c>
      <c r="H16" s="226">
        <f>(14700*$AA$15*$AA$17*(AR16/1))/((AL16-AN16)*60*$AC$15)</f>
        <v>38.124054801016349</v>
      </c>
      <c r="I16" s="278"/>
      <c r="AA16" s="210" t="s">
        <v>149</v>
      </c>
      <c r="AC16" s="177"/>
      <c r="AD16" s="250">
        <f>AF16+AD22</f>
        <v>8.6419999999999995</v>
      </c>
      <c r="AE16" s="250"/>
      <c r="AF16" s="250">
        <f>AE22-$AA$19</f>
        <v>8.57</v>
      </c>
      <c r="AG16" s="251"/>
      <c r="AH16" s="252"/>
      <c r="AI16" s="253"/>
      <c r="AJ16" s="254">
        <f>AF22*($AA$19-0.384)/$AA$19</f>
        <v>1.4756098377358491</v>
      </c>
      <c r="AK16" s="210">
        <v>0</v>
      </c>
      <c r="AL16" s="255">
        <f>AD16</f>
        <v>8.6419999999999995</v>
      </c>
      <c r="AM16" s="210">
        <v>0</v>
      </c>
      <c r="AN16" s="210">
        <f>AF16</f>
        <v>8.57</v>
      </c>
      <c r="AO16" s="210">
        <f>1/F16</f>
        <v>4.2651198498677816E-2</v>
      </c>
      <c r="AP16" s="176">
        <f>AL16-AN16</f>
        <v>7.1999999999999176E-2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0.93397807694276225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1.769972573045822</v>
      </c>
      <c r="E17" s="241">
        <f>AN17</f>
        <v>15.57</v>
      </c>
      <c r="F17" s="242">
        <f t="shared" si="3"/>
        <v>30.443999999999999</v>
      </c>
      <c r="G17" s="243">
        <f t="shared" si="1"/>
        <v>0.4827223755091315</v>
      </c>
      <c r="H17" s="226">
        <f>(14700*$AA$15*$AA$17*(AR17/1))/((AL17-AN17)*60*$AC$15)</f>
        <v>37.289341231848674</v>
      </c>
      <c r="I17" s="278"/>
      <c r="AA17" s="256">
        <v>1.7586000000000001E-2</v>
      </c>
      <c r="AC17" s="177"/>
      <c r="AD17" s="250">
        <f>AF17+AD23</f>
        <v>15.638</v>
      </c>
      <c r="AE17" s="250"/>
      <c r="AF17" s="250">
        <f>AE23-$AA$19</f>
        <v>15.57</v>
      </c>
      <c r="AG17" s="251"/>
      <c r="AH17" s="252"/>
      <c r="AI17" s="253"/>
      <c r="AJ17" s="254">
        <f>AF23*($AA$19-0.384)/$AA$19</f>
        <v>1.769972573045822</v>
      </c>
      <c r="AK17" s="210">
        <v>0</v>
      </c>
      <c r="AL17" s="255">
        <f>AD17</f>
        <v>15.638</v>
      </c>
      <c r="AM17" s="210">
        <v>0</v>
      </c>
      <c r="AN17" s="210">
        <f>AF17</f>
        <v>15.57</v>
      </c>
      <c r="AO17" s="210">
        <f>1/F17</f>
        <v>3.2847194849559849E-2</v>
      </c>
      <c r="AP17" s="176">
        <f>AL17-AN17</f>
        <v>6.7999999999999616E-2</v>
      </c>
      <c r="AQ17" s="239" t="e">
        <f>(60/AI17)*(AH17*14.696)/(AN17+14.696+((AL17-AN17)/2))</f>
        <v>#DIV/0!</v>
      </c>
      <c r="AR17" s="178">
        <f t="shared" si="4"/>
        <v>0.86277732834055976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14.84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5.0999999999999997E-2</v>
      </c>
      <c r="AE21" s="178">
        <v>18.22</v>
      </c>
      <c r="AF21" s="178">
        <v>0.85859799999999997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7.1999999999999995E-2</v>
      </c>
      <c r="AE22" s="178">
        <v>23.41</v>
      </c>
      <c r="AF22" s="178">
        <v>1.514807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6.8000000000000005E-2</v>
      </c>
      <c r="AE23" s="178">
        <v>30.41</v>
      </c>
      <c r="AF23" s="178">
        <v>1.816989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7.2206092707494669</v>
      </c>
      <c r="AM8" s="205">
        <v>32.803086664924379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160</v>
      </c>
      <c r="B13" s="233">
        <v>5941</v>
      </c>
      <c r="C13" s="234">
        <v>23.360233146353544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1.7315291372972972</v>
      </c>
      <c r="E15" s="241">
        <f>AN15</f>
        <v>15.689999999999998</v>
      </c>
      <c r="F15" s="242">
        <f>AN15+$AA$19+((AL15-AN15)/2)</f>
        <v>30.523999999999997</v>
      </c>
      <c r="G15" s="243">
        <f t="shared" ref="G15:G17" si="1">1/(F15/14.696)</f>
        <v>0.48145721399554448</v>
      </c>
      <c r="H15" s="226">
        <f>(14700*$AA$15*$AA$17*(AR15/1))/((AL15-AN15)*60*$AC$15)</f>
        <v>36.28574641616715</v>
      </c>
      <c r="I15" s="226">
        <f>$AM$8</f>
        <v>32.803086664924379</v>
      </c>
      <c r="AA15" s="248">
        <v>2.8959999999999999</v>
      </c>
      <c r="AB15" s="248">
        <v>2.3250000000000002</v>
      </c>
      <c r="AC15" s="249">
        <f>(AB15*AB15)*0.7854</f>
        <v>4.2455778750000004</v>
      </c>
      <c r="AD15" s="250">
        <f>AF15+AD21</f>
        <v>15.757999999999997</v>
      </c>
      <c r="AE15" s="250"/>
      <c r="AF15" s="250">
        <f>AE21-$AA$19</f>
        <v>15.689999999999998</v>
      </c>
      <c r="AG15" s="251"/>
      <c r="AH15" s="252"/>
      <c r="AI15" s="253"/>
      <c r="AJ15" s="254">
        <f>AF21*($AA$19-0.384)/$AA$19</f>
        <v>1.7315291372972972</v>
      </c>
      <c r="AK15" s="210">
        <v>0</v>
      </c>
      <c r="AL15" s="255">
        <f>AD15</f>
        <v>15.757999999999997</v>
      </c>
      <c r="AM15" s="210">
        <v>0</v>
      </c>
      <c r="AN15" s="210">
        <f>AF15</f>
        <v>15.689999999999998</v>
      </c>
      <c r="AO15" s="210">
        <f>1/F15</f>
        <v>3.2761106014939069E-2</v>
      </c>
      <c r="AP15" s="176">
        <f>AL15-AN15</f>
        <v>6.7999999999999616E-2</v>
      </c>
      <c r="AQ15" s="239" t="e">
        <f>(60/AI15)*(AH15*14.696)/(AN15+14.696+((AL15-AN15)/2))</f>
        <v>#DIV/0!</v>
      </c>
      <c r="AR15" s="178">
        <f>(AJ15*$AA$19)/(AN15+$AA$19+((AL15-AN15)/2))</f>
        <v>0.8395567825973006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1.377195545945946</v>
      </c>
      <c r="E16" s="241">
        <f>AN16</f>
        <v>7.66</v>
      </c>
      <c r="F16" s="242">
        <f t="shared" ref="F16:F17" si="3">AN16+$AA$19+((AL16-AN16)/2)</f>
        <v>22.4955</v>
      </c>
      <c r="G16" s="243">
        <f t="shared" si="1"/>
        <v>0.65328621279811516</v>
      </c>
      <c r="H16" s="226">
        <f>(14700*$AA$15*$AA$17*(AR16/1))/((AL16-AN16)*60*$AC$15)</f>
        <v>37.505781995789569</v>
      </c>
      <c r="I16" s="278"/>
      <c r="AA16" s="210" t="s">
        <v>149</v>
      </c>
      <c r="AC16" s="177"/>
      <c r="AD16" s="250">
        <f>AF16+AD22</f>
        <v>7.7309999999999999</v>
      </c>
      <c r="AE16" s="250"/>
      <c r="AF16" s="250">
        <f>AE22-$AA$19</f>
        <v>7.66</v>
      </c>
      <c r="AG16" s="251"/>
      <c r="AH16" s="252"/>
      <c r="AI16" s="253"/>
      <c r="AJ16" s="254">
        <f>AF22*($AA$19-0.384)/$AA$19</f>
        <v>1.377195545945946</v>
      </c>
      <c r="AK16" s="210">
        <v>0</v>
      </c>
      <c r="AL16" s="255">
        <f>AD16</f>
        <v>7.7309999999999999</v>
      </c>
      <c r="AM16" s="210">
        <v>0</v>
      </c>
      <c r="AN16" s="210">
        <f>AF16</f>
        <v>7.66</v>
      </c>
      <c r="AO16" s="210">
        <f>1/F16</f>
        <v>4.4453335111466735E-2</v>
      </c>
      <c r="AP16" s="176">
        <f>AL16-AN16</f>
        <v>7.099999999999973E-2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0.90606983974572697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1.1600487016216217</v>
      </c>
      <c r="E17" s="241">
        <f>AN17</f>
        <v>3.8999999999999986</v>
      </c>
      <c r="F17" s="242">
        <f t="shared" si="3"/>
        <v>18.734999999999999</v>
      </c>
      <c r="G17" s="243">
        <f t="shared" si="1"/>
        <v>0.78441419802508672</v>
      </c>
      <c r="H17" s="226">
        <f>(14700*$AA$15*$AA$17*(AR17/1))/((AL17-AN17)*60*$AC$15)</f>
        <v>38.475218920612178</v>
      </c>
      <c r="I17" s="278"/>
      <c r="AA17" s="256">
        <v>1.7586000000000001E-2</v>
      </c>
      <c r="AC17" s="177"/>
      <c r="AD17" s="250">
        <f>AF17+AD23</f>
        <v>3.9699999999999984</v>
      </c>
      <c r="AE17" s="250"/>
      <c r="AF17" s="250">
        <f>AE23-$AA$19</f>
        <v>3.8999999999999986</v>
      </c>
      <c r="AG17" s="251"/>
      <c r="AH17" s="252"/>
      <c r="AI17" s="253"/>
      <c r="AJ17" s="254">
        <f>AF23*($AA$19-0.384)/$AA$19</f>
        <v>1.1600487016216217</v>
      </c>
      <c r="AK17" s="210">
        <v>0</v>
      </c>
      <c r="AL17" s="255">
        <f>AD17</f>
        <v>3.9699999999999984</v>
      </c>
      <c r="AM17" s="210">
        <v>0</v>
      </c>
      <c r="AN17" s="210">
        <f>AF17</f>
        <v>3.8999999999999986</v>
      </c>
      <c r="AO17" s="210">
        <f>1/F17</f>
        <v>5.3376034160661862E-2</v>
      </c>
      <c r="AP17" s="176">
        <f>AL17-AN17</f>
        <v>6.999999999999984E-2</v>
      </c>
      <c r="AQ17" s="239" t="e">
        <f>(60/AI17)*(AH17*14.696)/(AN17+14.696+((AL17-AN17)/2))</f>
        <v>#DIV/0!</v>
      </c>
      <c r="AR17" s="178">
        <f t="shared" si="4"/>
        <v>0.91639822706164942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6.8000000000000005E-2</v>
      </c>
      <c r="AE21" s="178">
        <v>30.49</v>
      </c>
      <c r="AF21" s="178">
        <v>1.777652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7.0999999999999994E-2</v>
      </c>
      <c r="AE22" s="178">
        <v>22.46</v>
      </c>
      <c r="AF22" s="178">
        <v>1.41388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7.0000000000000007E-2</v>
      </c>
      <c r="AE23" s="178">
        <v>18.7</v>
      </c>
      <c r="AF23" s="178">
        <v>1.190949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E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8.4314551483964575</v>
      </c>
      <c r="AM8" s="205">
        <v>30.632192576474349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160</v>
      </c>
      <c r="B13" s="233">
        <v>5941</v>
      </c>
      <c r="C13" s="234">
        <v>23.229707683734738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1.1551121956756756</v>
      </c>
      <c r="E15" s="241">
        <f>AN15</f>
        <v>3.91</v>
      </c>
      <c r="F15" s="242">
        <f>AN15+$AA$19+((AL15-AN15)/2)</f>
        <v>18.746000000000002</v>
      </c>
      <c r="G15" s="243">
        <f t="shared" ref="G15:G17" si="1">1/(F15/14.696)</f>
        <v>0.78395391016750227</v>
      </c>
      <c r="H15" s="226">
        <f>(14700*$AA$15*$AA$17*(AR15/1))/((AL15-AN15)*60*$AC$15)</f>
        <v>37.225425856936198</v>
      </c>
      <c r="I15" s="226">
        <f>$AM$8</f>
        <v>30.632192576474349</v>
      </c>
      <c r="AA15" s="248">
        <v>2.8959999999999999</v>
      </c>
      <c r="AB15" s="248">
        <v>2.3250000000000002</v>
      </c>
      <c r="AC15" s="249">
        <f>(AB15*AB15)*0.7854</f>
        <v>4.2455778750000004</v>
      </c>
      <c r="AD15" s="250">
        <f>AF15+AD21</f>
        <v>3.9820000000000002</v>
      </c>
      <c r="AE15" s="250"/>
      <c r="AF15" s="250">
        <f>AE21-$AA$19</f>
        <v>3.91</v>
      </c>
      <c r="AG15" s="251"/>
      <c r="AH15" s="252"/>
      <c r="AI15" s="253"/>
      <c r="AJ15" s="254">
        <f>AF21*($AA$19-0.384)/$AA$19</f>
        <v>1.1551121956756756</v>
      </c>
      <c r="AK15" s="210">
        <v>0</v>
      </c>
      <c r="AL15" s="255">
        <f>AD15</f>
        <v>3.9820000000000002</v>
      </c>
      <c r="AM15" s="210">
        <v>0</v>
      </c>
      <c r="AN15" s="210">
        <f>AF15</f>
        <v>3.91</v>
      </c>
      <c r="AO15" s="210">
        <f>1/F15</f>
        <v>5.334471353888829E-2</v>
      </c>
      <c r="AP15" s="176">
        <f>AL15-AN15</f>
        <v>7.2000000000000064E-2</v>
      </c>
      <c r="AQ15" s="239" t="e">
        <f>(60/AI15)*(AH15*14.696)/(AN15+14.696+((AL15-AN15)/2))</f>
        <v>#DIV/0!</v>
      </c>
      <c r="AR15" s="178">
        <f>(AJ15*$AA$19)/(AN15+$AA$19+((AL15-AN15)/2))</f>
        <v>0.91196311191720891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1.3414234108108107</v>
      </c>
      <c r="E16" s="241">
        <f>AN16</f>
        <v>9.0999999999999979</v>
      </c>
      <c r="F16" s="242">
        <f t="shared" ref="F16:F17" si="3">AN16+$AA$19+((AL16-AN16)/2)</f>
        <v>23.933999999999997</v>
      </c>
      <c r="G16" s="243">
        <f t="shared" si="1"/>
        <v>0.61402189354056991</v>
      </c>
      <c r="H16" s="226">
        <f>(14700*$AA$15*$AA$17*(AR16/1))/((AL16-AN16)*60*$AC$15)</f>
        <v>35.850754228593168</v>
      </c>
      <c r="I16" s="278"/>
      <c r="AA16" s="210" t="s">
        <v>149</v>
      </c>
      <c r="AC16" s="177"/>
      <c r="AD16" s="250">
        <f>AF16+AD22</f>
        <v>9.1679999999999975</v>
      </c>
      <c r="AE16" s="250"/>
      <c r="AF16" s="250">
        <f>AE22-$AA$19</f>
        <v>9.0999999999999979</v>
      </c>
      <c r="AG16" s="251"/>
      <c r="AH16" s="252"/>
      <c r="AI16" s="253"/>
      <c r="AJ16" s="254">
        <f>AF22*($AA$19-0.384)/$AA$19</f>
        <v>1.3414234108108107</v>
      </c>
      <c r="AK16" s="210">
        <v>0</v>
      </c>
      <c r="AL16" s="255">
        <f>AD16</f>
        <v>9.1679999999999975</v>
      </c>
      <c r="AM16" s="210">
        <v>0</v>
      </c>
      <c r="AN16" s="210">
        <f>AF16</f>
        <v>9.0999999999999979</v>
      </c>
      <c r="AO16" s="210">
        <f>1/F16</f>
        <v>4.1781565973092676E-2</v>
      </c>
      <c r="AP16" s="176">
        <f>AL16-AN16</f>
        <v>6.7999999999999616E-2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0.82949220690231473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1.6350481091891893</v>
      </c>
      <c r="E17" s="241">
        <f>AN17</f>
        <v>14.55</v>
      </c>
      <c r="F17" s="242">
        <f t="shared" si="3"/>
        <v>29.38475</v>
      </c>
      <c r="G17" s="243">
        <f t="shared" si="1"/>
        <v>0.50012336330919949</v>
      </c>
      <c r="H17" s="226">
        <f>(14700*$AA$15*$AA$17*(AR17/1))/((AL17-AN17)*60*$AC$15)</f>
        <v>34.824135637808482</v>
      </c>
      <c r="I17" s="278"/>
      <c r="AA17" s="256">
        <v>1.7586000000000001E-2</v>
      </c>
      <c r="AC17" s="177"/>
      <c r="AD17" s="250">
        <f>AF17+AD23</f>
        <v>14.6195</v>
      </c>
      <c r="AE17" s="250"/>
      <c r="AF17" s="250">
        <f>AE23-$AA$19</f>
        <v>14.55</v>
      </c>
      <c r="AG17" s="251"/>
      <c r="AH17" s="252"/>
      <c r="AI17" s="253"/>
      <c r="AJ17" s="254">
        <f>AF23*($AA$19-0.384)/$AA$19</f>
        <v>1.6350481091891893</v>
      </c>
      <c r="AK17" s="210">
        <v>0</v>
      </c>
      <c r="AL17" s="255">
        <f>AD17</f>
        <v>14.6195</v>
      </c>
      <c r="AM17" s="210">
        <v>0</v>
      </c>
      <c r="AN17" s="210">
        <f>AF17</f>
        <v>14.55</v>
      </c>
      <c r="AO17" s="210">
        <f>1/F17</f>
        <v>3.4031257710206826E-2</v>
      </c>
      <c r="AP17" s="176">
        <f>AL17-AN17</f>
        <v>6.9499999999999673E-2</v>
      </c>
      <c r="AQ17" s="239" t="e">
        <f>(60/AI17)*(AH17*14.696)/(AN17+14.696+((AL17-AN17)/2))</f>
        <v>#DIV/0!</v>
      </c>
      <c r="AR17" s="178">
        <f t="shared" si="4"/>
        <v>0.82351260487157463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14.8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7.1999999999999995E-2</v>
      </c>
      <c r="AE21" s="178">
        <v>18.71</v>
      </c>
      <c r="AF21" s="178">
        <v>1.185881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6.8000000000000005E-2</v>
      </c>
      <c r="AE22" s="178">
        <v>23.9</v>
      </c>
      <c r="AF22" s="178">
        <v>1.3771549999999999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6.9500000000000006E-2</v>
      </c>
      <c r="AE23" s="178">
        <v>29.35</v>
      </c>
      <c r="AF23" s="178">
        <v>1.678601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E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5.0499561406695603</v>
      </c>
      <c r="AM8" s="205">
        <v>25.175044282849893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161</v>
      </c>
      <c r="B13" s="233">
        <v>5953</v>
      </c>
      <c r="C13" s="234">
        <v>22.742885487914968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0.77818799343814082</v>
      </c>
      <c r="E15" s="241">
        <f>AN15</f>
        <v>3.9799999999999986</v>
      </c>
      <c r="F15" s="242">
        <f>AN15+$AA$19+((AL15-AN15)/2)</f>
        <v>18.640499999999999</v>
      </c>
      <c r="G15" s="243">
        <f t="shared" ref="G15:G17" si="1">1/(F15/14.696)</f>
        <v>0.78839086934363345</v>
      </c>
      <c r="H15" s="226">
        <f>(14700*$AA$15*$AA$17*(AR15/1))/((AL15-AN15)*60*$AC$15)</f>
        <v>29.162160650459242</v>
      </c>
      <c r="I15" s="226">
        <f>$AM$8</f>
        <v>25.175044282849893</v>
      </c>
      <c r="AA15" s="248">
        <v>2.87</v>
      </c>
      <c r="AB15" s="248">
        <v>2.3250000000000002</v>
      </c>
      <c r="AC15" s="249">
        <f>(AB15*AB15)*0.7854</f>
        <v>4.2455778750000004</v>
      </c>
      <c r="AD15" s="250">
        <f>AF15+AD21</f>
        <v>4.0409999999999986</v>
      </c>
      <c r="AE15" s="250"/>
      <c r="AF15" s="250">
        <f>AE21-$AA$19</f>
        <v>3.9799999999999986</v>
      </c>
      <c r="AG15" s="251"/>
      <c r="AH15" s="252"/>
      <c r="AI15" s="253"/>
      <c r="AJ15" s="254">
        <f>AF21*($AA$19-0.384)/$AA$19</f>
        <v>0.77818799343814082</v>
      </c>
      <c r="AK15" s="210">
        <v>0</v>
      </c>
      <c r="AL15" s="255">
        <f>AD15</f>
        <v>4.0409999999999986</v>
      </c>
      <c r="AM15" s="210">
        <v>0</v>
      </c>
      <c r="AN15" s="210">
        <f>AF15</f>
        <v>3.9799999999999986</v>
      </c>
      <c r="AO15" s="210">
        <f>1/F15</f>
        <v>5.364662965049221E-2</v>
      </c>
      <c r="AP15" s="176">
        <f>AL15-AN15</f>
        <v>6.0999999999999943E-2</v>
      </c>
      <c r="AQ15" s="239" t="e">
        <f>(60/AI15)*(AH15*14.696)/(AN15+14.696+((AL15-AN15)/2))</f>
        <v>#DIV/0!</v>
      </c>
      <c r="AR15" s="178">
        <f>(AJ15*$AA$19)/(AN15+$AA$19+((AL15-AN15)/2))</f>
        <v>0.61076099589603283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1.3414980087491457</v>
      </c>
      <c r="E16" s="241">
        <f>AN16</f>
        <v>7.9</v>
      </c>
      <c r="F16" s="242">
        <f t="shared" ref="F16:F17" si="3">AN16+$AA$19+((AL16-AN16)/2)</f>
        <v>22.5745</v>
      </c>
      <c r="G16" s="243">
        <f t="shared" si="1"/>
        <v>0.65100002214888475</v>
      </c>
      <c r="H16" s="226">
        <f>(14700*$AA$15*$AA$17*(AR16/1))/((AL16-AN16)*60*$AC$15)</f>
        <v>28.451452996599812</v>
      </c>
      <c r="I16" s="278"/>
      <c r="AA16" s="210" t="s">
        <v>149</v>
      </c>
      <c r="AC16" s="177"/>
      <c r="AD16" s="250">
        <f>AF16+AD22</f>
        <v>7.9890000000000008</v>
      </c>
      <c r="AE16" s="250"/>
      <c r="AF16" s="250">
        <f>AE22-$AA$19</f>
        <v>7.9</v>
      </c>
      <c r="AG16" s="251"/>
      <c r="AH16" s="252"/>
      <c r="AI16" s="253"/>
      <c r="AJ16" s="254">
        <f>AF22*($AA$19-0.384)/$AA$19</f>
        <v>1.3414980087491457</v>
      </c>
      <c r="AK16" s="210">
        <v>0</v>
      </c>
      <c r="AL16" s="255">
        <f>AD16</f>
        <v>7.9890000000000008</v>
      </c>
      <c r="AM16" s="210">
        <v>0</v>
      </c>
      <c r="AN16" s="210">
        <f>AF16</f>
        <v>7.9</v>
      </c>
      <c r="AO16" s="210">
        <f>1/F16</f>
        <v>4.4297769607300273E-2</v>
      </c>
      <c r="AP16" s="176">
        <f>AL16-AN16</f>
        <v>8.9000000000000412E-2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0.86939315900684411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1.9223044101161997</v>
      </c>
      <c r="E17" s="241">
        <f>AN17</f>
        <v>14.58</v>
      </c>
      <c r="F17" s="242">
        <f t="shared" si="3"/>
        <v>29.2605</v>
      </c>
      <c r="G17" s="243">
        <f t="shared" si="1"/>
        <v>0.5022470566121563</v>
      </c>
      <c r="H17" s="226">
        <f>(14700*$AA$15*$AA$17*(AR17/1))/((AL17-AN17)*60*$AC$15)</f>
        <v>27.716705680478864</v>
      </c>
      <c r="I17" s="278"/>
      <c r="AA17" s="256">
        <v>1.7586000000000001E-2</v>
      </c>
      <c r="AC17" s="177"/>
      <c r="AD17" s="250">
        <f>AF17+AD23</f>
        <v>14.681000000000001</v>
      </c>
      <c r="AE17" s="250"/>
      <c r="AF17" s="250">
        <f>AE23-$AA$19</f>
        <v>14.58</v>
      </c>
      <c r="AG17" s="251"/>
      <c r="AH17" s="252"/>
      <c r="AI17" s="253"/>
      <c r="AJ17" s="254">
        <f>AF23*($AA$19-0.384)/$AA$19</f>
        <v>1.9223044101161997</v>
      </c>
      <c r="AK17" s="210">
        <v>0</v>
      </c>
      <c r="AL17" s="255">
        <f>AD17</f>
        <v>14.681000000000001</v>
      </c>
      <c r="AM17" s="210">
        <v>0</v>
      </c>
      <c r="AN17" s="210">
        <f>AF17</f>
        <v>14.58</v>
      </c>
      <c r="AO17" s="210">
        <f>1/F17</f>
        <v>3.4175765964354676E-2</v>
      </c>
      <c r="AP17" s="176">
        <f>AL17-AN17</f>
        <v>0.10100000000000087</v>
      </c>
      <c r="AQ17" s="239" t="e">
        <f>(60/AI17)*(AH17*14.696)/(AN17+14.696+((AL17-AN17)/2))</f>
        <v>#DIV/0!</v>
      </c>
      <c r="AR17" s="178">
        <f t="shared" si="4"/>
        <v>0.96113578100169184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14.63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6.0999999999999999E-2</v>
      </c>
      <c r="AE21" s="176">
        <v>18.61</v>
      </c>
      <c r="AF21" s="178">
        <v>0.79916399999999999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8.8999999999999996E-2</v>
      </c>
      <c r="AE22" s="176">
        <v>22.53</v>
      </c>
      <c r="AF22" s="178">
        <v>1.377658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0.10100000000000001</v>
      </c>
      <c r="AE23" s="176">
        <v>29.21</v>
      </c>
      <c r="AF23" s="178">
        <v>1.9741200000000001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5.199775023809563</v>
      </c>
      <c r="AM8" s="205">
        <v>23.935407060805385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161</v>
      </c>
      <c r="B13" s="233">
        <v>5953</v>
      </c>
      <c r="C13" s="234">
        <v>22.60959457173508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1.1229886815627139</v>
      </c>
      <c r="E15" s="241">
        <f>AN15</f>
        <v>3.6000000000000014</v>
      </c>
      <c r="F15" s="242">
        <f>AN15+$AA$19+((AL15-AN15)/2)</f>
        <v>18.236499999999999</v>
      </c>
      <c r="G15" s="243">
        <f t="shared" ref="G15:G17" si="1">1/(F15/14.696)</f>
        <v>0.80585638691634898</v>
      </c>
      <c r="H15" s="226">
        <f>(14700*$AA$15*$AA$17*(AR15/1))/((AL15-AN15)*60*$AC$15)</f>
        <v>28.137432747713941</v>
      </c>
      <c r="I15" s="226">
        <f>$AM$8</f>
        <v>23.935407060805385</v>
      </c>
      <c r="AA15" s="248">
        <v>2.87</v>
      </c>
      <c r="AB15" s="248">
        <v>2.3250000000000002</v>
      </c>
      <c r="AC15" s="249">
        <f>(AB15*AB15)*0.7854</f>
        <v>4.2455778750000004</v>
      </c>
      <c r="AD15" s="250">
        <f>AF15+AD21</f>
        <v>3.6930000000000014</v>
      </c>
      <c r="AE15" s="250"/>
      <c r="AF15" s="250">
        <f>AE21-$AA$19</f>
        <v>3.6000000000000014</v>
      </c>
      <c r="AG15" s="251"/>
      <c r="AH15" s="252"/>
      <c r="AI15" s="253"/>
      <c r="AJ15" s="254">
        <f>AF21*($AA$19-0.384)/$AA$19</f>
        <v>1.1229886815627139</v>
      </c>
      <c r="AK15" s="210">
        <v>0</v>
      </c>
      <c r="AL15" s="255">
        <f>AD15</f>
        <v>3.6930000000000014</v>
      </c>
      <c r="AM15" s="210">
        <v>0</v>
      </c>
      <c r="AN15" s="210">
        <f>AF15</f>
        <v>3.6000000000000014</v>
      </c>
      <c r="AO15" s="210">
        <f>1/F15</f>
        <v>5.483508348641461E-2</v>
      </c>
      <c r="AP15" s="176">
        <f>AL15-AN15</f>
        <v>9.2999999999999972E-2</v>
      </c>
      <c r="AQ15" s="239" t="e">
        <f>(60/AI15)*(AH15*14.696)/(AN15+14.696+((AL15-AN15)/2))</f>
        <v>#DIV/0!</v>
      </c>
      <c r="AR15" s="178">
        <f>(AJ15*$AA$19)/(AN15+$AA$19+((AL15-AN15)/2))</f>
        <v>0.89844020859265739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1.4196866875942424</v>
      </c>
      <c r="E16" s="241">
        <f>AN16</f>
        <v>7.91</v>
      </c>
      <c r="F16" s="242">
        <f t="shared" ref="F16:F17" si="3">AN16+$AA$19+((AL16-AN16)/2)</f>
        <v>22.548999999999999</v>
      </c>
      <c r="G16" s="243">
        <f t="shared" si="1"/>
        <v>0.65173621890105993</v>
      </c>
      <c r="H16" s="226">
        <f>(14700*$AA$15*$AA$17*(AR16/1))/((AL16-AN16)*60*$AC$15)</f>
        <v>27.300630565407801</v>
      </c>
      <c r="I16" s="278"/>
      <c r="AA16" s="210" t="s">
        <v>149</v>
      </c>
      <c r="AC16" s="177"/>
      <c r="AD16" s="250">
        <f>AF16+AD22</f>
        <v>8.0080000000000009</v>
      </c>
      <c r="AE16" s="250"/>
      <c r="AF16" s="250">
        <f>AE22-$AA$19</f>
        <v>7.91</v>
      </c>
      <c r="AG16" s="251"/>
      <c r="AH16" s="252"/>
      <c r="AI16" s="253"/>
      <c r="AJ16" s="254">
        <f>AF22*($AA$19-0.384)/$AA$19</f>
        <v>1.4196866875942424</v>
      </c>
      <c r="AK16" s="210">
        <v>0</v>
      </c>
      <c r="AL16" s="255">
        <f>AD16</f>
        <v>8.0080000000000009</v>
      </c>
      <c r="AM16" s="210">
        <v>0</v>
      </c>
      <c r="AN16" s="210">
        <f>AF16</f>
        <v>7.91</v>
      </c>
      <c r="AO16" s="210">
        <f>1/F16</f>
        <v>4.4347864650317086E-2</v>
      </c>
      <c r="AP16" s="176">
        <f>AL16-AN16</f>
        <v>9.8000000000000753E-2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0.91858746605170949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1.7457324006854009</v>
      </c>
      <c r="E17" s="241">
        <f>AN17</f>
        <v>14.780000000000001</v>
      </c>
      <c r="F17" s="242">
        <f t="shared" si="3"/>
        <v>29.4175</v>
      </c>
      <c r="G17" s="243">
        <f t="shared" si="1"/>
        <v>0.49956658451601932</v>
      </c>
      <c r="H17" s="226">
        <f>(14700*$AA$15*$AA$17*(AR17/1))/((AL17-AN17)*60*$AC$15)</f>
        <v>26.544945344809516</v>
      </c>
      <c r="I17" s="278"/>
      <c r="AA17" s="256">
        <v>1.7586000000000001E-2</v>
      </c>
      <c r="AC17" s="177"/>
      <c r="AD17" s="250">
        <f>AF17+AD23</f>
        <v>14.875000000000002</v>
      </c>
      <c r="AE17" s="250"/>
      <c r="AF17" s="250">
        <f>AE23-$AA$19</f>
        <v>14.780000000000001</v>
      </c>
      <c r="AG17" s="251"/>
      <c r="AH17" s="252"/>
      <c r="AI17" s="253"/>
      <c r="AJ17" s="254">
        <f>AF23*($AA$19-0.384)/$AA$19</f>
        <v>1.7457324006854009</v>
      </c>
      <c r="AK17" s="210">
        <v>0</v>
      </c>
      <c r="AL17" s="255">
        <f>AD17</f>
        <v>14.875000000000002</v>
      </c>
      <c r="AM17" s="210">
        <v>0</v>
      </c>
      <c r="AN17" s="210">
        <f>AF17</f>
        <v>14.780000000000001</v>
      </c>
      <c r="AO17" s="210">
        <f>1/F17</f>
        <v>3.399337129259794E-2</v>
      </c>
      <c r="AP17" s="176">
        <f>AL17-AN17</f>
        <v>9.5000000000000639E-2</v>
      </c>
      <c r="AQ17" s="239" t="e">
        <f>(60/AI17)*(AH17*14.696)/(AN17+14.696+((AL17-AN17)/2))</f>
        <v>#DIV/0!</v>
      </c>
      <c r="AR17" s="178">
        <f t="shared" si="4"/>
        <v>0.86581917994391089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14.59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9.2999999999999999E-2</v>
      </c>
      <c r="AE21" s="176">
        <v>18.190000000000001</v>
      </c>
      <c r="AF21" s="178">
        <v>1.1533439999999999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9.8000000000000004E-2</v>
      </c>
      <c r="AE22" s="176">
        <v>22.5</v>
      </c>
      <c r="AF22" s="178">
        <v>1.458062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9.5000000000000001E-2</v>
      </c>
      <c r="AE23" s="176">
        <v>29.37</v>
      </c>
      <c r="AF23" s="178">
        <v>1.792921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5.6993078553926448</v>
      </c>
      <c r="AM8" s="205">
        <v>22.614184009572362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161</v>
      </c>
      <c r="B13" s="233">
        <v>5953</v>
      </c>
      <c r="C13" s="234">
        <v>22.60959457173508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1.7275304154900617</v>
      </c>
      <c r="E15" s="241">
        <f>AN15</f>
        <v>14.77</v>
      </c>
      <c r="F15" s="242">
        <f>AN15+$AA$19+((AL15-AN15)/2)</f>
        <v>29.408999999999999</v>
      </c>
      <c r="G15" s="243">
        <f t="shared" ref="G15:G17" si="1">1/(F15/14.696)</f>
        <v>0.49971097283144617</v>
      </c>
      <c r="H15" s="226">
        <f>(14700*$AA$15*$AA$17*(AR15/1))/((AL15-AN15)*60*$AC$15)</f>
        <v>25.47140491590093</v>
      </c>
      <c r="I15" s="226">
        <f>$AM$8</f>
        <v>22.614184009572362</v>
      </c>
      <c r="AA15" s="248">
        <v>2.87</v>
      </c>
      <c r="AB15" s="248">
        <v>2.3250000000000002</v>
      </c>
      <c r="AC15" s="249">
        <f>(AB15*AB15)*0.7854</f>
        <v>4.2455778750000004</v>
      </c>
      <c r="AD15" s="250">
        <f>AF15+AD21</f>
        <v>14.868</v>
      </c>
      <c r="AE15" s="250"/>
      <c r="AF15" s="250">
        <f>AE21-$AA$19</f>
        <v>14.77</v>
      </c>
      <c r="AG15" s="251"/>
      <c r="AH15" s="252"/>
      <c r="AI15" s="253"/>
      <c r="AJ15" s="254">
        <f>AF21*($AA$19-0.384)/$AA$19</f>
        <v>1.7275304154900617</v>
      </c>
      <c r="AK15" s="210">
        <v>0</v>
      </c>
      <c r="AL15" s="255">
        <f>AD15</f>
        <v>14.868</v>
      </c>
      <c r="AM15" s="210">
        <v>0</v>
      </c>
      <c r="AN15" s="210">
        <f>AF15</f>
        <v>14.77</v>
      </c>
      <c r="AO15" s="210">
        <f>1/F15</f>
        <v>3.4003196300452246E-2</v>
      </c>
      <c r="AP15" s="176">
        <f>AL15-AN15</f>
        <v>9.8000000000000753E-2</v>
      </c>
      <c r="AQ15" s="239" t="e">
        <f>(60/AI15)*(AH15*14.696)/(AN15+14.696+((AL15-AN15)/2))</f>
        <v>#DIV/0!</v>
      </c>
      <c r="AR15" s="178">
        <f>(AJ15*$AA$19)/(AN15+$AA$19+((AL15-AN15)/2))</f>
        <v>0.85703929960216263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1.5144248366004112</v>
      </c>
      <c r="E16" s="241">
        <f>AN16</f>
        <v>8.02</v>
      </c>
      <c r="F16" s="242">
        <f t="shared" ref="F16:F17" si="3">AN16+$AA$19+((AL16-AN16)/2)</f>
        <v>22.664000000000001</v>
      </c>
      <c r="G16" s="243">
        <f t="shared" si="1"/>
        <v>0.64842922696787852</v>
      </c>
      <c r="H16" s="226">
        <f>(14700*$AA$15*$AA$17*(AR16/1))/((AL16-AN16)*60*$AC$15)</f>
        <v>26.291837347224419</v>
      </c>
      <c r="I16" s="278"/>
      <c r="AA16" s="210" t="s">
        <v>149</v>
      </c>
      <c r="AC16" s="177"/>
      <c r="AD16" s="250">
        <f>AF16+AD22</f>
        <v>8.1280000000000001</v>
      </c>
      <c r="AE16" s="250"/>
      <c r="AF16" s="250">
        <f>AE22-$AA$19</f>
        <v>8.02</v>
      </c>
      <c r="AG16" s="251"/>
      <c r="AH16" s="252"/>
      <c r="AI16" s="253"/>
      <c r="AJ16" s="254">
        <f>AF22*($AA$19-0.384)/$AA$19</f>
        <v>1.5144248366004112</v>
      </c>
      <c r="AK16" s="210">
        <v>0</v>
      </c>
      <c r="AL16" s="255">
        <f>AD16</f>
        <v>8.1280000000000001</v>
      </c>
      <c r="AM16" s="210">
        <v>0</v>
      </c>
      <c r="AN16" s="210">
        <f>AF16</f>
        <v>8.02</v>
      </c>
      <c r="AO16" s="210">
        <f>1/F16</f>
        <v>4.4122837980938932E-2</v>
      </c>
      <c r="AP16" s="176">
        <f>AL16-AN16</f>
        <v>0.10800000000000054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0.9749143295975996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1.0984081147361207</v>
      </c>
      <c r="E17" s="241">
        <f>AN17</f>
        <v>3.6099999999999994</v>
      </c>
      <c r="F17" s="242">
        <f t="shared" si="3"/>
        <v>18.247</v>
      </c>
      <c r="G17" s="243">
        <f t="shared" si="1"/>
        <v>0.80539266728777326</v>
      </c>
      <c r="H17" s="226">
        <f>(14700*$AA$15*$AA$17*(AR17/1))/((AL17-AN17)*60*$AC$15)</f>
        <v>27.213094980748945</v>
      </c>
      <c r="I17" s="278"/>
      <c r="AA17" s="256">
        <v>1.7586000000000001E-2</v>
      </c>
      <c r="AC17" s="177"/>
      <c r="AD17" s="250">
        <f>AF17+AD23</f>
        <v>3.7039999999999993</v>
      </c>
      <c r="AE17" s="250"/>
      <c r="AF17" s="250">
        <f>AE23-$AA$19</f>
        <v>3.6099999999999994</v>
      </c>
      <c r="AG17" s="251"/>
      <c r="AH17" s="252"/>
      <c r="AI17" s="253"/>
      <c r="AJ17" s="254">
        <f>AF23*($AA$19-0.384)/$AA$19</f>
        <v>1.0984081147361207</v>
      </c>
      <c r="AK17" s="210">
        <v>0</v>
      </c>
      <c r="AL17" s="255">
        <f>AD17</f>
        <v>3.7039999999999993</v>
      </c>
      <c r="AM17" s="210">
        <v>0</v>
      </c>
      <c r="AN17" s="210">
        <f>AF17</f>
        <v>3.6099999999999994</v>
      </c>
      <c r="AO17" s="210">
        <f>1/F17</f>
        <v>5.4803529347289964E-2</v>
      </c>
      <c r="AP17" s="176">
        <f>AL17-AN17</f>
        <v>9.3999999999999861E-2</v>
      </c>
      <c r="AQ17" s="239" t="e">
        <f>(60/AI17)*(AH17*14.696)/(AN17+14.696+((AL17-AN17)/2))</f>
        <v>#DIV/0!</v>
      </c>
      <c r="AR17" s="178">
        <f t="shared" si="4"/>
        <v>0.87826899731462704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14.59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9.8000000000000004E-2</v>
      </c>
      <c r="AE21" s="176">
        <v>29.36</v>
      </c>
      <c r="AF21" s="178">
        <v>1.774227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0.108</v>
      </c>
      <c r="AE22" s="176">
        <v>22.61</v>
      </c>
      <c r="AF22" s="178">
        <v>1.555361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9.4E-2</v>
      </c>
      <c r="AE23" s="176">
        <v>18.2</v>
      </c>
      <c r="AF23" s="178">
        <v>1.128099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0.36008398195033259</v>
      </c>
      <c r="AM8" s="205">
        <v>0.39518626862664807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162</v>
      </c>
      <c r="B13" s="233">
        <v>5968.1</v>
      </c>
      <c r="C13" s="234">
        <v>14.201786215350609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64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1.6860027823831445</v>
      </c>
      <c r="E15" s="241">
        <f>AN15</f>
        <v>0</v>
      </c>
      <c r="F15" s="242">
        <f>AN15+14.696+((AL15-AN15)/2)</f>
        <v>17.695999999999998</v>
      </c>
      <c r="G15" s="243">
        <f t="shared" ref="G15:G17" si="1">1/(F15/14.696)</f>
        <v>0.83047016274864394</v>
      </c>
      <c r="H15" s="196">
        <f>(14700*$AA$15*$AA$17*(AR15/1))/((AL15-AN15)*60*$AC$15)</f>
        <v>0.69381895777562486</v>
      </c>
      <c r="I15" s="196">
        <f>$AM$8</f>
        <v>0.39518626862664807</v>
      </c>
      <c r="AA15" s="248">
        <v>2.8969999999999998</v>
      </c>
      <c r="AB15" s="248">
        <v>2.3119999999999998</v>
      </c>
      <c r="AC15" s="249">
        <f>(AB15*AB15)*0.7854</f>
        <v>4.1982331775999988</v>
      </c>
      <c r="AD15" s="250">
        <v>6</v>
      </c>
      <c r="AE15" s="250"/>
      <c r="AF15" s="250">
        <v>0</v>
      </c>
      <c r="AG15" s="251"/>
      <c r="AH15" s="252"/>
      <c r="AI15" s="253"/>
      <c r="AJ15" s="254">
        <f>AF21*(14.696-0.384)/14.696</f>
        <v>1.6860027823831445</v>
      </c>
      <c r="AK15" s="210">
        <v>0</v>
      </c>
      <c r="AL15" s="255">
        <f>AD15</f>
        <v>6</v>
      </c>
      <c r="AM15" s="210">
        <v>0</v>
      </c>
      <c r="AN15" s="210">
        <f>AF15</f>
        <v>0</v>
      </c>
      <c r="AO15" s="210">
        <f>1/F15</f>
        <v>5.6509945750452088E-2</v>
      </c>
      <c r="AP15" s="176">
        <f>AL15-AN15</f>
        <v>6</v>
      </c>
      <c r="AQ15" s="239" t="e">
        <f>(60/AI15)*(AH15*14.696)/(AN15+14.696+((AL15-AN15)/2))</f>
        <v>#DIV/0!</v>
      </c>
      <c r="AR15" s="178">
        <f>(AJ15*$AA$19)/(AN15+$AA$19+((AL15-AN15)/2))</f>
        <v>1.4001750050803963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1.0896537295689204</v>
      </c>
      <c r="E16" s="241">
        <f>AN16</f>
        <v>0</v>
      </c>
      <c r="F16" s="242">
        <f>AN16+14.696+((AL16-AN16)/2)</f>
        <v>16.695999999999998</v>
      </c>
      <c r="G16" s="243">
        <f t="shared" si="1"/>
        <v>0.88021082894106384</v>
      </c>
      <c r="H16" s="196">
        <f>(14700*$AA$15*$AA$17*(AR16/1))/((AL16-AN16)*60*$AC$15)</f>
        <v>0.71290279519861888</v>
      </c>
      <c r="I16" s="264"/>
      <c r="AA16" s="210" t="s">
        <v>149</v>
      </c>
      <c r="AC16" s="177"/>
      <c r="AD16" s="250">
        <v>4</v>
      </c>
      <c r="AE16" s="250"/>
      <c r="AF16" s="250">
        <v>0</v>
      </c>
      <c r="AG16" s="251"/>
      <c r="AH16" s="252"/>
      <c r="AI16" s="253"/>
      <c r="AJ16" s="254">
        <f>AF22*(14.696-0.384)/14.696</f>
        <v>1.0896537295689204</v>
      </c>
      <c r="AK16" s="210">
        <v>0</v>
      </c>
      <c r="AL16" s="255">
        <f>AD16</f>
        <v>4</v>
      </c>
      <c r="AM16" s="210">
        <v>0</v>
      </c>
      <c r="AN16" s="210">
        <f>AF16</f>
        <v>0</v>
      </c>
      <c r="AO16" s="210">
        <f>1/F16</f>
        <v>5.9894585529468143E-2</v>
      </c>
      <c r="AP16" s="176">
        <f>AL16-AN16</f>
        <v>4</v>
      </c>
      <c r="AQ16" s="239" t="e">
        <f>(60/AI16)*(AH16*14.696)/(AN16+14.696+((AL16-AN16)/2))</f>
        <v>#DIV/0!</v>
      </c>
      <c r="AR16" s="178">
        <f t="shared" ref="AR16:AR17" si="3">(AJ16*$AA$19)/(AN16+$AA$19+((AL16-AN16)/2))</f>
        <v>0.9591250125625812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0.52589286351784237</v>
      </c>
      <c r="E17" s="241">
        <f>AN17</f>
        <v>0</v>
      </c>
      <c r="F17" s="242">
        <f>AN17+14.696+((AL17-AN17)/2)</f>
        <v>15.696</v>
      </c>
      <c r="G17" s="243">
        <f t="shared" si="1"/>
        <v>0.93628950050968407</v>
      </c>
      <c r="H17" s="196">
        <f>(14700*$AA$15*$AA$17*(AR17/1))/((AL17-AN17)*60*$AC$15)</f>
        <v>0.7319687278418896</v>
      </c>
      <c r="I17" s="264"/>
      <c r="AA17" s="256">
        <v>1.7586000000000001E-2</v>
      </c>
      <c r="AC17" s="177"/>
      <c r="AD17" s="250">
        <v>2</v>
      </c>
      <c r="AE17" s="250"/>
      <c r="AF17" s="250">
        <v>0</v>
      </c>
      <c r="AG17" s="251"/>
      <c r="AH17" s="252"/>
      <c r="AI17" s="253"/>
      <c r="AJ17" s="254">
        <f>AF23*(14.696-0.384)/14.696</f>
        <v>0.52589286351784237</v>
      </c>
      <c r="AK17" s="210">
        <v>0</v>
      </c>
      <c r="AL17" s="255">
        <f>AD17</f>
        <v>2</v>
      </c>
      <c r="AM17" s="210">
        <v>0</v>
      </c>
      <c r="AN17" s="210">
        <f>AF17</f>
        <v>0</v>
      </c>
      <c r="AO17" s="210">
        <f>1/F17</f>
        <v>6.3710499490316E-2</v>
      </c>
      <c r="AP17" s="176">
        <f>AL17-AN17</f>
        <v>2</v>
      </c>
      <c r="AQ17" s="239" t="e">
        <f>(60/AI17)*(AH17*14.696)/(AN17+14.696+((AL17-AN17)/2))</f>
        <v>#DIV/0!</v>
      </c>
      <c r="AR17" s="178">
        <f t="shared" si="3"/>
        <v>0.49238796650472805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14.696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/>
      <c r="AF21" s="178">
        <v>1.7312393019775496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280"/>
      <c r="AE22" s="280"/>
      <c r="AF22" s="280">
        <v>1.1188898273997243</v>
      </c>
      <c r="AG22" s="280"/>
      <c r="AH22" s="280"/>
      <c r="AI22" s="280"/>
      <c r="AJ22" s="280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280"/>
      <c r="AE23" s="280"/>
      <c r="AF23" s="280">
        <v>0.5400029012198303</v>
      </c>
      <c r="AG23" s="280"/>
      <c r="AH23" s="280"/>
      <c r="AI23" s="280"/>
      <c r="AJ23" s="280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280"/>
      <c r="AE24" s="280"/>
      <c r="AF24" s="280"/>
      <c r="AG24" s="280"/>
      <c r="AH24" s="280"/>
      <c r="AI24" s="280"/>
      <c r="AJ24" s="280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0.31362153526423736</v>
      </c>
      <c r="AM8" s="205">
        <v>0.38973841146687904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162</v>
      </c>
      <c r="B13" s="233">
        <v>5968.1</v>
      </c>
      <c r="C13" s="234">
        <v>14.052200794134354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64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0.49125928567874605</v>
      </c>
      <c r="E15" s="241">
        <f>AN15</f>
        <v>0</v>
      </c>
      <c r="F15" s="242">
        <f>AN15+14.696+((AL15-AN15)/2)</f>
        <v>15.696</v>
      </c>
      <c r="G15" s="243">
        <f t="shared" ref="G15:G17" si="1">1/(F15/14.696)</f>
        <v>0.93628950050968407</v>
      </c>
      <c r="H15" s="196">
        <f>(14700*$AA$15*$AA$17*(AR15/1))/((AL15-AN15)*60*$AC$15)</f>
        <v>0.68376366998672389</v>
      </c>
      <c r="I15" s="196">
        <f>$AM$8</f>
        <v>0.38973841146687904</v>
      </c>
      <c r="AA15" s="248">
        <v>2.8969999999999998</v>
      </c>
      <c r="AB15" s="248">
        <v>2.3119999999999998</v>
      </c>
      <c r="AC15" s="249">
        <f>(AB15*AB15)*0.7854</f>
        <v>4.1982331775999988</v>
      </c>
      <c r="AD15" s="250">
        <v>2</v>
      </c>
      <c r="AE15" s="250"/>
      <c r="AF15" s="250">
        <v>0</v>
      </c>
      <c r="AG15" s="251"/>
      <c r="AH15" s="252"/>
      <c r="AI15" s="253"/>
      <c r="AJ15" s="254">
        <f>AF21*(14.696-0.384)/14.696</f>
        <v>0.49125928567874605</v>
      </c>
      <c r="AK15" s="210">
        <v>0</v>
      </c>
      <c r="AL15" s="255">
        <f>AD15</f>
        <v>2</v>
      </c>
      <c r="AM15" s="210">
        <v>0</v>
      </c>
      <c r="AN15" s="210">
        <f>AF15</f>
        <v>0</v>
      </c>
      <c r="AO15" s="210">
        <f>1/F15</f>
        <v>6.3710499490316E-2</v>
      </c>
      <c r="AP15" s="176">
        <f>AL15-AN15</f>
        <v>2</v>
      </c>
      <c r="AQ15" s="239" t="e">
        <f>(60/AI15)*(AH15*14.696)/(AN15+14.696+((AL15-AN15)/2))</f>
        <v>#DIV/0!</v>
      </c>
      <c r="AR15" s="178">
        <f>(AJ15*$AA$19)/(AN15+$AA$19+((AL15-AN15)/2))</f>
        <v>0.45996091120889726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1.1506734386729396</v>
      </c>
      <c r="E16" s="241">
        <f>AN16</f>
        <v>0</v>
      </c>
      <c r="F16" s="242">
        <f>AN16+14.696+((AL16-AN16)/2)</f>
        <v>16.940999999999999</v>
      </c>
      <c r="G16" s="243">
        <f t="shared" si="1"/>
        <v>0.86748125848533153</v>
      </c>
      <c r="H16" s="196">
        <f>(14700*$AA$15*$AA$17*(AR16/1))/((AL16-AN16)*60*$AC$15)</f>
        <v>0.66096876999484655</v>
      </c>
      <c r="I16" s="264"/>
      <c r="AA16" s="210" t="s">
        <v>149</v>
      </c>
      <c r="AC16" s="177"/>
      <c r="AD16" s="250">
        <v>4.49</v>
      </c>
      <c r="AE16" s="250"/>
      <c r="AF16" s="250">
        <v>0</v>
      </c>
      <c r="AG16" s="251"/>
      <c r="AH16" s="252"/>
      <c r="AI16" s="253"/>
      <c r="AJ16" s="254">
        <f>AF22*(14.696-0.384)/14.696</f>
        <v>1.1506734386729396</v>
      </c>
      <c r="AK16" s="210">
        <v>0</v>
      </c>
      <c r="AL16" s="255">
        <f>AD16</f>
        <v>4.49</v>
      </c>
      <c r="AM16" s="210">
        <v>0</v>
      </c>
      <c r="AN16" s="210">
        <f>AF16</f>
        <v>0</v>
      </c>
      <c r="AO16" s="210">
        <f>1/F16</f>
        <v>5.9028392656867955E-2</v>
      </c>
      <c r="AP16" s="176">
        <f>AL16-AN16</f>
        <v>4.49</v>
      </c>
      <c r="AQ16" s="239" t="e">
        <f>(60/AI16)*(AH16*14.696)/(AN16+14.696+((AL16-AN16)/2))</f>
        <v>#DIV/0!</v>
      </c>
      <c r="AR16" s="178">
        <f t="shared" ref="AR16:AR17" si="3">(AJ16*$AA$19)/(AN16+$AA$19+((AL16-AN16)/2))</f>
        <v>0.99818764268564553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1.869854525214161</v>
      </c>
      <c r="E17" s="241">
        <f>AN17</f>
        <v>0</v>
      </c>
      <c r="F17" s="242">
        <f>AN17+14.696+((AL17-AN17)/2)</f>
        <v>18.186</v>
      </c>
      <c r="G17" s="243">
        <f t="shared" si="1"/>
        <v>0.80809413834818</v>
      </c>
      <c r="H17" s="196">
        <f>(14700*$AA$15*$AA$17*(AR17/1))/((AL17-AN17)*60*$AC$15)</f>
        <v>0.64361987342660965</v>
      </c>
      <c r="I17" s="264"/>
      <c r="AA17" s="256">
        <v>1.7586000000000001E-2</v>
      </c>
      <c r="AC17" s="177"/>
      <c r="AD17" s="250">
        <v>6.98</v>
      </c>
      <c r="AE17" s="250"/>
      <c r="AF17" s="250">
        <v>0</v>
      </c>
      <c r="AG17" s="251"/>
      <c r="AH17" s="252"/>
      <c r="AI17" s="253"/>
      <c r="AJ17" s="254">
        <f>AF23*(14.696-0.384)/14.696</f>
        <v>1.869854525214161</v>
      </c>
      <c r="AK17" s="210">
        <v>0</v>
      </c>
      <c r="AL17" s="255">
        <f>AD17</f>
        <v>6.98</v>
      </c>
      <c r="AM17" s="210">
        <v>0</v>
      </c>
      <c r="AN17" s="210">
        <f>AF17</f>
        <v>0</v>
      </c>
      <c r="AO17" s="210">
        <f>1/F17</f>
        <v>5.4987352908830972E-2</v>
      </c>
      <c r="AP17" s="176">
        <f>AL17-AN17</f>
        <v>6.98</v>
      </c>
      <c r="AQ17" s="239" t="e">
        <f>(60/AI17)*(AH17*14.696)/(AN17+14.696+((AL17-AN17)/2))</f>
        <v>#DIV/0!</v>
      </c>
      <c r="AR17" s="178">
        <f t="shared" si="3"/>
        <v>1.5110184813893823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14.696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/>
      <c r="AF21" s="178">
        <v>0.50444008261143458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280"/>
      <c r="AE22" s="280"/>
      <c r="AF22" s="280">
        <v>1.1815467338413583</v>
      </c>
      <c r="AG22" s="280"/>
      <c r="AH22" s="280"/>
      <c r="AI22" s="280"/>
      <c r="AJ22" s="280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280"/>
      <c r="AE23" s="280"/>
      <c r="AF23" s="280">
        <v>1.9200239031964303</v>
      </c>
      <c r="AG23" s="280"/>
      <c r="AH23" s="280"/>
      <c r="AI23" s="280"/>
      <c r="AJ23" s="280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280"/>
      <c r="AE24" s="280"/>
      <c r="AF24" s="280"/>
      <c r="AG24" s="280"/>
      <c r="AH24" s="280"/>
      <c r="AI24" s="280"/>
      <c r="AJ24" s="280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0.26813123817867818</v>
      </c>
      <c r="AM8" s="205">
        <v>0.38514340889327026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162</v>
      </c>
      <c r="B13" s="233">
        <v>5968.1</v>
      </c>
      <c r="C13" s="234">
        <v>13.928963321020221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196"/>
      <c r="I14" s="264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1.8652657115530906</v>
      </c>
      <c r="E15" s="241">
        <f>AN15</f>
        <v>0</v>
      </c>
      <c r="F15" s="242">
        <f>AN15+14.696+((AL15-AN15)/2)</f>
        <v>18.390999999999998</v>
      </c>
      <c r="G15" s="243">
        <f t="shared" ref="G15:G17" si="1">1/(F15/14.696)</f>
        <v>0.79908650970583439</v>
      </c>
      <c r="H15" s="196">
        <f>(14700*$AA$15*$AA$17*(AR15/1))/((AL15-AN15)*60*$AC$15)</f>
        <v>0.59966010892193755</v>
      </c>
      <c r="I15" s="196">
        <f>$AM$8</f>
        <v>0.38514340889327026</v>
      </c>
      <c r="AA15" s="248">
        <v>2.8969999999999998</v>
      </c>
      <c r="AB15" s="248">
        <v>2.3119999999999998</v>
      </c>
      <c r="AC15" s="249">
        <f>(AB15*AB15)*0.7854</f>
        <v>4.1982331775999988</v>
      </c>
      <c r="AD15" s="250">
        <v>7.39</v>
      </c>
      <c r="AE15" s="250"/>
      <c r="AF15" s="250">
        <v>0</v>
      </c>
      <c r="AG15" s="251"/>
      <c r="AH15" s="252"/>
      <c r="AI15" s="253"/>
      <c r="AJ15" s="254">
        <f>AF21*(14.696-0.384)/14.696</f>
        <v>1.8652657115530906</v>
      </c>
      <c r="AK15" s="210">
        <v>0</v>
      </c>
      <c r="AL15" s="255">
        <f>AD15</f>
        <v>7.39</v>
      </c>
      <c r="AM15" s="210">
        <v>0</v>
      </c>
      <c r="AN15" s="210">
        <f>AF15</f>
        <v>0</v>
      </c>
      <c r="AO15" s="210">
        <f>1/F15</f>
        <v>5.4374422271763367E-2</v>
      </c>
      <c r="AP15" s="176">
        <f>AL15-AN15</f>
        <v>7.39</v>
      </c>
      <c r="AQ15" s="239" t="e">
        <f>(60/AI15)*(AH15*14.696)/(AN15+14.696+((AL15-AN15)/2))</f>
        <v>#DIV/0!</v>
      </c>
      <c r="AR15" s="178">
        <f>(AJ15*$AA$19)/(AN15+$AA$19+((AL15-AN15)/2))</f>
        <v>1.4905086671189289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1.1579559566448354</v>
      </c>
      <c r="E16" s="241">
        <f>AN16</f>
        <v>0</v>
      </c>
      <c r="F16" s="242">
        <f>AN16+14.696+((AL16-AN16)/2)</f>
        <v>17.100999999999999</v>
      </c>
      <c r="G16" s="243">
        <f t="shared" si="1"/>
        <v>0.85936494941816266</v>
      </c>
      <c r="H16" s="196">
        <f>(14700*$AA$15*$AA$17*(AR16/1))/((AL16-AN16)*60*$AC$15)</f>
        <v>0.61509145398216647</v>
      </c>
      <c r="I16" s="264"/>
      <c r="AA16" s="210" t="s">
        <v>149</v>
      </c>
      <c r="AC16" s="177"/>
      <c r="AD16" s="250">
        <v>4.8099999999999996</v>
      </c>
      <c r="AE16" s="250"/>
      <c r="AF16" s="250">
        <v>0</v>
      </c>
      <c r="AG16" s="251"/>
      <c r="AH16" s="252"/>
      <c r="AI16" s="253"/>
      <c r="AJ16" s="254">
        <f>AF22*(14.696-0.384)/14.696</f>
        <v>1.1579559566448354</v>
      </c>
      <c r="AK16" s="210">
        <v>0</v>
      </c>
      <c r="AL16" s="255">
        <f>AD16</f>
        <v>4.8099999999999996</v>
      </c>
      <c r="AM16" s="210">
        <v>0</v>
      </c>
      <c r="AN16" s="210">
        <f>AF16</f>
        <v>0</v>
      </c>
      <c r="AO16" s="210">
        <f>1/F16</f>
        <v>5.8476112508040468E-2</v>
      </c>
      <c r="AP16" s="176">
        <f>AL16-AN16</f>
        <v>4.8099999999999996</v>
      </c>
      <c r="AQ16" s="239" t="e">
        <f>(60/AI16)*(AH16*14.696)/(AN16+14.696+((AL16-AN16)/2))</f>
        <v>#DIV/0!</v>
      </c>
      <c r="AR16" s="178">
        <f t="shared" ref="AR16:AR17" si="3">(AJ16*$AA$19)/(AN16+$AA$19+((AL16-AN16)/2))</f>
        <v>0.99510676211054916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0.50490129142122653</v>
      </c>
      <c r="E17" s="241">
        <f>AN17</f>
        <v>0</v>
      </c>
      <c r="F17" s="242">
        <f>AN17+14.696+((AL17-AN17)/2)</f>
        <v>15.795999999999999</v>
      </c>
      <c r="G17" s="243">
        <f t="shared" si="1"/>
        <v>0.93036211699164362</v>
      </c>
      <c r="H17" s="196">
        <f>(14700*$AA$15*$AA$17*(AR17/1))/((AL17-AN17)*60*$AC$15)</f>
        <v>0.63482045335336545</v>
      </c>
      <c r="I17" s="264"/>
      <c r="AA17" s="256">
        <v>1.7586000000000001E-2</v>
      </c>
      <c r="AC17" s="177"/>
      <c r="AD17" s="250">
        <v>2.2000000000000002</v>
      </c>
      <c r="AE17" s="250"/>
      <c r="AF17" s="250">
        <v>0</v>
      </c>
      <c r="AG17" s="251"/>
      <c r="AH17" s="252"/>
      <c r="AI17" s="253"/>
      <c r="AJ17" s="254">
        <f>AF23*(14.696-0.384)/14.696</f>
        <v>0.50490129142122653</v>
      </c>
      <c r="AK17" s="210">
        <v>0</v>
      </c>
      <c r="AL17" s="255">
        <f>AD17</f>
        <v>2.2000000000000002</v>
      </c>
      <c r="AM17" s="210">
        <v>0</v>
      </c>
      <c r="AN17" s="210">
        <f>AF17</f>
        <v>0</v>
      </c>
      <c r="AO17" s="210">
        <f>1/F17</f>
        <v>6.3307166371233223E-2</v>
      </c>
      <c r="AP17" s="176">
        <f>AL17-AN17</f>
        <v>2.2000000000000002</v>
      </c>
      <c r="AQ17" s="239" t="e">
        <f>(60/AI17)*(AH17*14.696)/(AN17+14.696+((AL17-AN17)/2))</f>
        <v>#DIV/0!</v>
      </c>
      <c r="AR17" s="178">
        <f t="shared" si="3"/>
        <v>0.46974103435846704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14.696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/>
      <c r="AF21" s="178">
        <v>1.9153119687663653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280"/>
      <c r="AE22" s="280"/>
      <c r="AF22" s="280">
        <v>1.1890246463703535</v>
      </c>
      <c r="AG22" s="280"/>
      <c r="AH22" s="280"/>
      <c r="AI22" s="280"/>
      <c r="AJ22" s="280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280"/>
      <c r="AE23" s="280"/>
      <c r="AF23" s="280">
        <v>0.51844811198479213</v>
      </c>
      <c r="AG23" s="280"/>
      <c r="AH23" s="280"/>
      <c r="AI23" s="280"/>
      <c r="AJ23" s="280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280"/>
      <c r="AE24" s="280"/>
      <c r="AF24" s="280"/>
      <c r="AG24" s="280"/>
      <c r="AH24" s="280"/>
      <c r="AI24" s="280"/>
      <c r="AJ24" s="280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0.9732767092203346</v>
      </c>
      <c r="AM8" s="205">
        <v>1.7496832153978197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163</v>
      </c>
      <c r="B13" s="233">
        <v>5955.9</v>
      </c>
      <c r="C13" s="234">
        <v>19.428875170029013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1.0182528985801218</v>
      </c>
      <c r="E15" s="241">
        <f>AN15</f>
        <v>3.1400000000000006</v>
      </c>
      <c r="F15" s="242">
        <f>AN15+$AA$19+((AL15-AN15)/2)</f>
        <v>18.413</v>
      </c>
      <c r="G15" s="243">
        <f t="shared" ref="G15:G17" si="1">1/(F15/14.696)</f>
        <v>0.79813175473849995</v>
      </c>
      <c r="H15" s="225">
        <f>(14700*$AA$15*$AA$17*(AR15/1))/((AL15-AN15)*60*$AC$15)</f>
        <v>2.5251076749353412</v>
      </c>
      <c r="I15" s="225">
        <f>$AM$8</f>
        <v>1.7496832153978197</v>
      </c>
      <c r="AA15" s="248">
        <v>2.911</v>
      </c>
      <c r="AB15" s="248">
        <v>2.3140000000000001</v>
      </c>
      <c r="AC15" s="249">
        <f>(AB15*AB15)*0.7854</f>
        <v>4.2054996983999997</v>
      </c>
      <c r="AD15" s="250">
        <f>AF15+AD21</f>
        <v>4.1060000000000008</v>
      </c>
      <c r="AE15" s="250"/>
      <c r="AF15" s="250">
        <f>AE21-$AA$19</f>
        <v>3.1400000000000006</v>
      </c>
      <c r="AG15" s="251"/>
      <c r="AH15" s="252"/>
      <c r="AI15" s="253"/>
      <c r="AJ15" s="254">
        <f>AF21*($AA$19-0.384)/$AA$19</f>
        <v>1.0182528985801218</v>
      </c>
      <c r="AK15" s="210">
        <v>0</v>
      </c>
      <c r="AL15" s="255">
        <f>AD15</f>
        <v>4.1060000000000008</v>
      </c>
      <c r="AM15" s="210">
        <v>0</v>
      </c>
      <c r="AN15" s="210">
        <f>AF15</f>
        <v>3.1400000000000006</v>
      </c>
      <c r="AO15" s="210">
        <f>1/F15</f>
        <v>5.4309455276163578E-2</v>
      </c>
      <c r="AP15" s="176">
        <f>AL15-AN15</f>
        <v>0.96600000000000019</v>
      </c>
      <c r="AQ15" s="239" t="e">
        <f>(60/AI15)*(AH15*14.696)/(AN15+14.696+((AL15-AN15)/2))</f>
        <v>#DIV/0!</v>
      </c>
      <c r="AR15" s="178">
        <f>(AJ15*$AA$19)/(AN15+$AA$19+((AL15-AN15)/2))</f>
        <v>0.81789824417531098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1.2573233419878294</v>
      </c>
      <c r="E16" s="241">
        <f>AN16</f>
        <v>7.7800000000000011</v>
      </c>
      <c r="F16" s="242">
        <f t="shared" ref="F16:F17" si="3">AN16+$AA$19+((AL16-AN16)/2)</f>
        <v>23.076499999999999</v>
      </c>
      <c r="G16" s="243">
        <f t="shared" si="1"/>
        <v>0.63683834203627065</v>
      </c>
      <c r="H16" s="225">
        <f>(14700*$AA$15*$AA$17*(AR16/1))/((AL16-AN16)*60*$AC$15)</f>
        <v>2.3724306112104889</v>
      </c>
      <c r="I16" s="245"/>
      <c r="AA16" s="210" t="s">
        <v>149</v>
      </c>
      <c r="AC16" s="177"/>
      <c r="AD16" s="250">
        <f>AF16+AD22</f>
        <v>8.793000000000001</v>
      </c>
      <c r="AE16" s="250"/>
      <c r="AF16" s="250">
        <f>AE22-$AA$19</f>
        <v>7.7800000000000011</v>
      </c>
      <c r="AG16" s="251"/>
      <c r="AH16" s="252"/>
      <c r="AI16" s="253"/>
      <c r="AJ16" s="254">
        <f>AF22*($AA$19-0.384)/$AA$19</f>
        <v>1.2573233419878294</v>
      </c>
      <c r="AK16" s="210">
        <v>0</v>
      </c>
      <c r="AL16" s="255">
        <f>AD16</f>
        <v>8.793000000000001</v>
      </c>
      <c r="AM16" s="210">
        <v>0</v>
      </c>
      <c r="AN16" s="210">
        <f>AF16</f>
        <v>7.7800000000000011</v>
      </c>
      <c r="AO16" s="210">
        <f>1/F16</f>
        <v>4.3334127792342858E-2</v>
      </c>
      <c r="AP16" s="176">
        <f>AL16-AN16</f>
        <v>1.0129999999999999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0.80583330349056381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1.6028423395537525</v>
      </c>
      <c r="E17" s="241">
        <f>AN17</f>
        <v>14.470000000000002</v>
      </c>
      <c r="F17" s="242">
        <f t="shared" si="3"/>
        <v>29.7925</v>
      </c>
      <c r="G17" s="243">
        <f t="shared" si="1"/>
        <v>0.49327850969203663</v>
      </c>
      <c r="H17" s="225">
        <f>(14700*$AA$15*$AA$17*(AR17/1))/((AL17-AN17)*60*$AC$15)</f>
        <v>2.2282308183083392</v>
      </c>
      <c r="I17" s="245"/>
      <c r="AA17" s="256">
        <v>1.7586000000000001E-2</v>
      </c>
      <c r="AC17" s="177"/>
      <c r="AD17" s="250">
        <f>AF17+AD23</f>
        <v>15.535000000000002</v>
      </c>
      <c r="AE17" s="250"/>
      <c r="AF17" s="250">
        <f>AE23-$AA$19</f>
        <v>14.470000000000002</v>
      </c>
      <c r="AG17" s="251"/>
      <c r="AH17" s="252"/>
      <c r="AI17" s="253"/>
      <c r="AJ17" s="254">
        <f>AF23*($AA$19-0.384)/$AA$19</f>
        <v>1.6028423395537525</v>
      </c>
      <c r="AK17" s="210">
        <v>0</v>
      </c>
      <c r="AL17" s="255">
        <f>AD17</f>
        <v>15.535000000000002</v>
      </c>
      <c r="AM17" s="210">
        <v>0</v>
      </c>
      <c r="AN17" s="210">
        <f>AF17</f>
        <v>14.470000000000002</v>
      </c>
      <c r="AO17" s="210">
        <f>1/F17</f>
        <v>3.3565494671477722E-2</v>
      </c>
      <c r="AP17" s="176">
        <f>AL17-AN17</f>
        <v>1.0649999999999995</v>
      </c>
      <c r="AQ17" s="239" t="e">
        <f>(60/AI17)*(AH17*14.696)/(AN17+14.696+((AL17-AN17)/2))</f>
        <v>#DIV/0!</v>
      </c>
      <c r="AR17" s="178">
        <f t="shared" si="4"/>
        <v>0.79570489895107821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14.79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0.96599999999999997</v>
      </c>
      <c r="AE21" s="176">
        <v>17.93</v>
      </c>
      <c r="AF21" s="178">
        <v>1.0453950000000001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1.0129999999999999</v>
      </c>
      <c r="AE22" s="176">
        <v>22.57</v>
      </c>
      <c r="AF22" s="178">
        <v>1.2908379999999999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1.0649999999999999</v>
      </c>
      <c r="AE23" s="176">
        <v>29.26</v>
      </c>
      <c r="AF23" s="178">
        <v>1.645567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defaultRowHeight="12.75" x14ac:dyDescent="0.2"/>
  <sheetData>
    <row r="1" spans="1:1" x14ac:dyDescent="0.2">
      <c r="A1">
        <v>-1</v>
      </c>
    </row>
    <row r="32" spans="1:1" x14ac:dyDescent="0.2">
      <c r="A32" t="s">
        <v>23</v>
      </c>
    </row>
  </sheetData>
  <phoneticPr fontId="11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0.93152936956989485</v>
      </c>
      <c r="AM8" s="205">
        <v>1.618636455900478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163</v>
      </c>
      <c r="B13" s="233">
        <v>5955.9</v>
      </c>
      <c r="C13" s="234">
        <v>19.264588683278969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0.96259609660786982</v>
      </c>
      <c r="E15" s="241">
        <f>AN15</f>
        <v>3.1800000000000015</v>
      </c>
      <c r="F15" s="242">
        <f>AN15+$AA$19+((AL15-AN15)/2)</f>
        <v>18.407000000000004</v>
      </c>
      <c r="G15" s="243">
        <f t="shared" ref="G15:G17" si="1">1/(F15/14.696)</f>
        <v>0.79839191611886773</v>
      </c>
      <c r="H15" s="225">
        <f>(14700*$AA$15*$AA$17*(AR15/1))/((AL15-AN15)*60*$AC$15)</f>
        <v>2.3602465040604139</v>
      </c>
      <c r="I15" s="225">
        <f>$AM$8</f>
        <v>1.618636455900478</v>
      </c>
      <c r="AA15" s="248">
        <v>2.911</v>
      </c>
      <c r="AB15" s="248">
        <v>2.3140000000000001</v>
      </c>
      <c r="AC15" s="249">
        <f>(AB15*AB15)*0.7854</f>
        <v>4.2054996983999997</v>
      </c>
      <c r="AD15" s="250">
        <f>AF15+AD21</f>
        <v>4.1540000000000017</v>
      </c>
      <c r="AE15" s="250"/>
      <c r="AF15" s="250">
        <f>AE21-$AA$19</f>
        <v>3.1800000000000015</v>
      </c>
      <c r="AG15" s="251"/>
      <c r="AH15" s="252"/>
      <c r="AI15" s="253"/>
      <c r="AJ15" s="254">
        <f>AF21*($AA$19-0.384)/$AA$19</f>
        <v>0.96259609660786982</v>
      </c>
      <c r="AK15" s="210">
        <v>0</v>
      </c>
      <c r="AL15" s="255">
        <f>AD15</f>
        <v>4.1540000000000017</v>
      </c>
      <c r="AM15" s="210">
        <v>0</v>
      </c>
      <c r="AN15" s="210">
        <f>AF15</f>
        <v>3.1800000000000015</v>
      </c>
      <c r="AO15" s="210">
        <f>1/F15</f>
        <v>5.432715814635735E-2</v>
      </c>
      <c r="AP15" s="176">
        <f>AL15-AN15</f>
        <v>0.9740000000000002</v>
      </c>
      <c r="AQ15" s="239" t="e">
        <f>(60/AI15)*(AH15*14.696)/(AN15+14.696+((AL15-AN15)/2))</f>
        <v>#DIV/0!</v>
      </c>
      <c r="AR15" s="178">
        <f>(AJ15*$AA$19)/(AN15+$AA$19+((AL15-AN15)/2))</f>
        <v>0.770829926875645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1.2994439560379918</v>
      </c>
      <c r="E16" s="241">
        <f>AN16</f>
        <v>7.8600000000000012</v>
      </c>
      <c r="F16" s="242">
        <f t="shared" ref="F16:F17" si="3">AN16+$AA$19+((AL16-AN16)/2)</f>
        <v>23.157000000000004</v>
      </c>
      <c r="G16" s="243">
        <f t="shared" si="1"/>
        <v>0.63462451958371102</v>
      </c>
      <c r="H16" s="225">
        <f>(14700*$AA$15*$AA$17*(AR16/1))/((AL16-AN16)*60*$AC$15)</f>
        <v>2.2143450871020596</v>
      </c>
      <c r="I16" s="245"/>
      <c r="AA16" s="210" t="s">
        <v>149</v>
      </c>
      <c r="AC16" s="177"/>
      <c r="AD16" s="250">
        <f>AF16+AD22</f>
        <v>8.974000000000002</v>
      </c>
      <c r="AE16" s="250"/>
      <c r="AF16" s="250">
        <f>AE22-$AA$19</f>
        <v>7.8600000000000012</v>
      </c>
      <c r="AG16" s="251"/>
      <c r="AH16" s="252"/>
      <c r="AI16" s="253"/>
      <c r="AJ16" s="254">
        <f>AF22*($AA$19-0.384)/$AA$19</f>
        <v>1.2994439560379918</v>
      </c>
      <c r="AK16" s="210">
        <v>0</v>
      </c>
      <c r="AL16" s="255">
        <f>AD16</f>
        <v>8.974000000000002</v>
      </c>
      <c r="AM16" s="210">
        <v>0</v>
      </c>
      <c r="AN16" s="210">
        <f>AF16</f>
        <v>7.8600000000000012</v>
      </c>
      <c r="AO16" s="210">
        <f>1/F16</f>
        <v>4.3183486634710881E-2</v>
      </c>
      <c r="AP16" s="176">
        <f>AL16-AN16</f>
        <v>1.1140000000000008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0.82712803523772505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1.9070845438263229</v>
      </c>
      <c r="E17" s="241">
        <f>AN17</f>
        <v>14.479999999999999</v>
      </c>
      <c r="F17" s="242">
        <f t="shared" si="3"/>
        <v>29.896000000000001</v>
      </c>
      <c r="G17" s="243">
        <f t="shared" si="1"/>
        <v>0.49157077869949156</v>
      </c>
      <c r="H17" s="225">
        <f>(14700*$AA$15*$AA$17*(AR17/1))/((AL17-AN17)*60*$AC$15)</f>
        <v>2.0741272910532014</v>
      </c>
      <c r="I17" s="245"/>
      <c r="AA17" s="256">
        <v>1.7586000000000001E-2</v>
      </c>
      <c r="AC17" s="177"/>
      <c r="AD17" s="250">
        <f>AF17+AD23</f>
        <v>15.831999999999999</v>
      </c>
      <c r="AE17" s="250"/>
      <c r="AF17" s="250">
        <f>AE23-$AA$19</f>
        <v>14.479999999999999</v>
      </c>
      <c r="AG17" s="251"/>
      <c r="AH17" s="252"/>
      <c r="AI17" s="253"/>
      <c r="AJ17" s="254">
        <f>AF23*($AA$19-0.384)/$AA$19</f>
        <v>1.9070845438263229</v>
      </c>
      <c r="AK17" s="210">
        <v>0</v>
      </c>
      <c r="AL17" s="255">
        <f>AD17</f>
        <v>15.831999999999999</v>
      </c>
      <c r="AM17" s="210">
        <v>0</v>
      </c>
      <c r="AN17" s="210">
        <f>AF17</f>
        <v>14.479999999999999</v>
      </c>
      <c r="AO17" s="210">
        <f>1/F17</f>
        <v>3.3449290875033448E-2</v>
      </c>
      <c r="AP17" s="176">
        <f>AL17-AN17</f>
        <v>1.3520000000000003</v>
      </c>
      <c r="AQ17" s="239" t="e">
        <f>(60/AI17)*(AH17*14.696)/(AN17+14.696+((AL17-AN17)/2))</f>
        <v>#DIV/0!</v>
      </c>
      <c r="AR17" s="178">
        <f t="shared" si="4"/>
        <v>0.94027382178217822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14.74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0.97399999999999998</v>
      </c>
      <c r="AE21" s="176">
        <v>17.920000000000002</v>
      </c>
      <c r="AF21" s="178">
        <v>0.988344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1.1140000000000001</v>
      </c>
      <c r="AE22" s="176">
        <v>22.6</v>
      </c>
      <c r="AF22" s="178">
        <v>1.3342020000000001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1.3520000000000001</v>
      </c>
      <c r="AE23" s="176">
        <v>29.22</v>
      </c>
      <c r="AF23" s="178">
        <v>1.9580960000000001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0.88610764875229597</v>
      </c>
      <c r="AM8" s="205">
        <v>1.5041891645651864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163</v>
      </c>
      <c r="B13" s="233">
        <v>5955.9</v>
      </c>
      <c r="C13" s="234">
        <v>19.131381720841627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1.844961242605156</v>
      </c>
      <c r="E15" s="241">
        <f>AN15</f>
        <v>14.459999999999999</v>
      </c>
      <c r="F15" s="242">
        <f>AN15+$AA$19+((AL15-AN15)/2)</f>
        <v>29.8995</v>
      </c>
      <c r="G15" s="243">
        <f t="shared" ref="G15:G17" si="1">1/(F15/14.696)</f>
        <v>0.49151323600729113</v>
      </c>
      <c r="H15" s="225">
        <f>(14700*$AA$15*$AA$17*(AR15/1))/((AL15-AN15)*60*$AC$15)</f>
        <v>1.9389242527003656</v>
      </c>
      <c r="I15" s="225">
        <f>$AM$8</f>
        <v>1.5041891645651864</v>
      </c>
      <c r="AA15" s="248">
        <v>2.911</v>
      </c>
      <c r="AB15" s="248">
        <v>2.3140000000000001</v>
      </c>
      <c r="AC15" s="249">
        <f>(AB15*AB15)*0.7854</f>
        <v>4.2054996983999997</v>
      </c>
      <c r="AD15" s="250">
        <f>AF15+AD21</f>
        <v>15.858999999999998</v>
      </c>
      <c r="AE15" s="250"/>
      <c r="AF15" s="250">
        <f>AE21-$AA$19</f>
        <v>14.459999999999999</v>
      </c>
      <c r="AG15" s="251"/>
      <c r="AH15" s="252"/>
      <c r="AI15" s="253"/>
      <c r="AJ15" s="254">
        <f>AF21*($AA$19-0.384)/$AA$19</f>
        <v>1.844961242605156</v>
      </c>
      <c r="AK15" s="210">
        <v>0</v>
      </c>
      <c r="AL15" s="255">
        <f>AD15</f>
        <v>15.858999999999998</v>
      </c>
      <c r="AM15" s="210">
        <v>0</v>
      </c>
      <c r="AN15" s="210">
        <f>AF15</f>
        <v>14.459999999999999</v>
      </c>
      <c r="AO15" s="210">
        <f>1/F15</f>
        <v>3.344537534072476E-2</v>
      </c>
      <c r="AP15" s="176">
        <f>AL15-AN15</f>
        <v>1.3989999999999991</v>
      </c>
      <c r="AQ15" s="239" t="e">
        <f>(60/AI15)*(AH15*14.696)/(AN15+14.696+((AL15-AN15)/2))</f>
        <v>#DIV/0!</v>
      </c>
      <c r="AR15" s="178">
        <f>(AJ15*$AA$19)/(AN15+$AA$19+((AL15-AN15)/2))</f>
        <v>0.90953790919580602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1.2313298979647218</v>
      </c>
      <c r="E16" s="241">
        <f>AN16</f>
        <v>7.83</v>
      </c>
      <c r="F16" s="242">
        <f t="shared" ref="F16:F17" si="3">AN16+$AA$19+((AL16-AN16)/2)</f>
        <v>23.1355</v>
      </c>
      <c r="G16" s="243">
        <f t="shared" si="1"/>
        <v>0.63521428108318378</v>
      </c>
      <c r="H16" s="225">
        <f>(14700*$AA$15*$AA$17*(AR16/1))/((AL16-AN16)*60*$AC$15)</f>
        <v>2.0686554702307292</v>
      </c>
      <c r="I16" s="245"/>
      <c r="AA16" s="210" t="s">
        <v>149</v>
      </c>
      <c r="AC16" s="177"/>
      <c r="AD16" s="250">
        <f>AF16+AD22</f>
        <v>8.9610000000000003</v>
      </c>
      <c r="AE16" s="250"/>
      <c r="AF16" s="250">
        <f>AE22-$AA$19</f>
        <v>7.83</v>
      </c>
      <c r="AG16" s="251"/>
      <c r="AH16" s="252"/>
      <c r="AI16" s="253"/>
      <c r="AJ16" s="254">
        <f>AF22*($AA$19-0.384)/$AA$19</f>
        <v>1.2313298979647218</v>
      </c>
      <c r="AK16" s="210">
        <v>0</v>
      </c>
      <c r="AL16" s="255">
        <f>AD16</f>
        <v>8.9610000000000003</v>
      </c>
      <c r="AM16" s="210">
        <v>0</v>
      </c>
      <c r="AN16" s="210">
        <f>AF16</f>
        <v>7.83</v>
      </c>
      <c r="AO16" s="210">
        <f>1/F16</f>
        <v>4.3223617384538913E-2</v>
      </c>
      <c r="AP16" s="176">
        <f>AL16-AN16</f>
        <v>1.1310000000000002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0.78450012733677676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1.0574411435549524</v>
      </c>
      <c r="E17" s="241">
        <f>AN17</f>
        <v>3.5699999999999985</v>
      </c>
      <c r="F17" s="242">
        <f t="shared" si="3"/>
        <v>18.871499999999997</v>
      </c>
      <c r="G17" s="243">
        <f t="shared" si="1"/>
        <v>0.77874042868876359</v>
      </c>
      <c r="H17" s="225">
        <f>(14700*$AA$15*$AA$17*(AR17/1))/((AL17-AN17)*60*$AC$15)</f>
        <v>2.193437491971773</v>
      </c>
      <c r="I17" s="245"/>
      <c r="AA17" s="256">
        <v>1.7586000000000001E-2</v>
      </c>
      <c r="AC17" s="177"/>
      <c r="AD17" s="250">
        <f>AF17+AD23</f>
        <v>4.6929999999999987</v>
      </c>
      <c r="AE17" s="250"/>
      <c r="AF17" s="250">
        <f>AE23-$AA$19</f>
        <v>3.5699999999999985</v>
      </c>
      <c r="AG17" s="251"/>
      <c r="AH17" s="252"/>
      <c r="AI17" s="253"/>
      <c r="AJ17" s="254">
        <f>AF23*($AA$19-0.384)/$AA$19</f>
        <v>1.0574411435549524</v>
      </c>
      <c r="AK17" s="210">
        <v>0</v>
      </c>
      <c r="AL17" s="255">
        <f>AD17</f>
        <v>4.6929999999999987</v>
      </c>
      <c r="AM17" s="210">
        <v>0</v>
      </c>
      <c r="AN17" s="210">
        <f>AF17</f>
        <v>3.5699999999999985</v>
      </c>
      <c r="AO17" s="210">
        <f>1/F17</f>
        <v>5.2989958402882661E-2</v>
      </c>
      <c r="AP17" s="176">
        <f>AL17-AN17</f>
        <v>1.1230000000000002</v>
      </c>
      <c r="AQ17" s="239" t="e">
        <f>(60/AI17)*(AH17*14.696)/(AN17+14.696+((AL17-AN17)/2))</f>
        <v>#DIV/0!</v>
      </c>
      <c r="AR17" s="178">
        <f t="shared" si="4"/>
        <v>0.82593765498238092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14.74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1.399</v>
      </c>
      <c r="AE21" s="176">
        <v>29.2</v>
      </c>
      <c r="AF21" s="178">
        <v>1.8943110000000001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1.131</v>
      </c>
      <c r="AE22" s="176">
        <v>22.57</v>
      </c>
      <c r="AF22" s="178">
        <v>1.2642659999999999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1.123</v>
      </c>
      <c r="AE23" s="176">
        <v>18.309999999999999</v>
      </c>
      <c r="AF23" s="178">
        <v>1.085726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1.249971678896816</v>
      </c>
      <c r="AM8" s="205">
        <v>2.9667204038275963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164</v>
      </c>
      <c r="B13" s="233">
        <v>5915.6</v>
      </c>
      <c r="C13" s="234">
        <v>20.970624809764786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1.1563246968135592</v>
      </c>
      <c r="E15" s="241">
        <f>AN15</f>
        <v>3.5100000000000016</v>
      </c>
      <c r="F15" s="242">
        <f>AN15+$AA$19+((AL15-AN15)/2)</f>
        <v>18.513500000000001</v>
      </c>
      <c r="G15" s="243">
        <f t="shared" ref="G15:G17" si="1">1/(F15/14.696)</f>
        <v>0.79379911956140103</v>
      </c>
      <c r="H15" s="225">
        <f>(14700*$AA$15*$AA$17*(AR15/1))/((AL15-AN15)*60*$AC$15)</f>
        <v>3.9574648172941989</v>
      </c>
      <c r="I15" s="225">
        <f>$AM$8</f>
        <v>2.9667204038275963</v>
      </c>
      <c r="AA15" s="248">
        <v>2.1019999999999999</v>
      </c>
      <c r="AB15" s="248">
        <v>2.3010000000000002</v>
      </c>
      <c r="AC15" s="249">
        <f>(AB15*AB15)*0.7854</f>
        <v>4.1583796254000003</v>
      </c>
      <c r="AD15" s="250">
        <f>AF15+AD21</f>
        <v>4.0170000000000012</v>
      </c>
      <c r="AE15" s="250"/>
      <c r="AF15" s="250">
        <f>AE21-$AA$19</f>
        <v>3.5100000000000016</v>
      </c>
      <c r="AG15" s="251"/>
      <c r="AH15" s="252"/>
      <c r="AI15" s="253"/>
      <c r="AJ15" s="254">
        <f>AF21*($AA$19-0.384)/$AA$19</f>
        <v>1.1563246968135592</v>
      </c>
      <c r="AK15" s="210">
        <v>0</v>
      </c>
      <c r="AL15" s="255">
        <f>AD15</f>
        <v>4.0170000000000012</v>
      </c>
      <c r="AM15" s="210">
        <v>0</v>
      </c>
      <c r="AN15" s="210">
        <f>AF15</f>
        <v>3.5100000000000016</v>
      </c>
      <c r="AO15" s="210">
        <f>1/F15</f>
        <v>5.4014637966889024E-2</v>
      </c>
      <c r="AP15" s="176">
        <f>AL15-AN15</f>
        <v>0.50699999999999967</v>
      </c>
      <c r="AQ15" s="239" t="e">
        <f>(60/AI15)*(AH15*14.696)/(AN15+14.696+((AL15-AN15)/2))</f>
        <v>#DIV/0!</v>
      </c>
      <c r="AR15" s="178">
        <f>(AJ15*$AA$19)/(AN15+$AA$19+((AL15-AN15)/2))</f>
        <v>0.92126228309071745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1.4293614839322033</v>
      </c>
      <c r="E16" s="241">
        <f>AN16</f>
        <v>7.59</v>
      </c>
      <c r="F16" s="242">
        <f t="shared" ref="F16:F17" si="3">AN16+$AA$19+((AL16-AN16)/2)</f>
        <v>22.608499999999999</v>
      </c>
      <c r="G16" s="243">
        <f t="shared" si="1"/>
        <v>0.65002100979720012</v>
      </c>
      <c r="H16" s="225">
        <f>(14700*$AA$15*$AA$17*(AR16/1))/((AL16-AN16)*60*$AC$15)</f>
        <v>3.7820719902523976</v>
      </c>
      <c r="I16" s="245"/>
      <c r="AA16" s="210" t="s">
        <v>149</v>
      </c>
      <c r="AC16" s="177"/>
      <c r="AD16" s="250">
        <f>AF16+AD22</f>
        <v>8.1270000000000007</v>
      </c>
      <c r="AE16" s="250"/>
      <c r="AF16" s="250">
        <f>AE22-$AA$19</f>
        <v>7.59</v>
      </c>
      <c r="AG16" s="251"/>
      <c r="AH16" s="252"/>
      <c r="AI16" s="253"/>
      <c r="AJ16" s="254">
        <f>AF22*($AA$19-0.384)/$AA$19</f>
        <v>1.4293614839322033</v>
      </c>
      <c r="AK16" s="210">
        <v>0</v>
      </c>
      <c r="AL16" s="255">
        <f>AD16</f>
        <v>8.1270000000000007</v>
      </c>
      <c r="AM16" s="210">
        <v>0</v>
      </c>
      <c r="AN16" s="210">
        <f>AF16</f>
        <v>7.59</v>
      </c>
      <c r="AO16" s="210">
        <f>1/F16</f>
        <v>4.4231152000353852E-2</v>
      </c>
      <c r="AP16" s="176">
        <f>AL16-AN16</f>
        <v>0.53700000000000081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0.93252899962403513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1.8362163435932202</v>
      </c>
      <c r="E17" s="241">
        <f>AN17</f>
        <v>14.75</v>
      </c>
      <c r="F17" s="242">
        <f t="shared" si="3"/>
        <v>29.776499999999999</v>
      </c>
      <c r="G17" s="243">
        <f t="shared" si="1"/>
        <v>0.4935435662351183</v>
      </c>
      <c r="H17" s="225">
        <f>(14700*$AA$15*$AA$17*(AR17/1))/((AL17-AN17)*60*$AC$15)</f>
        <v>3.5822741551512145</v>
      </c>
      <c r="I17" s="245"/>
      <c r="AA17" s="256">
        <v>1.7586000000000001E-2</v>
      </c>
      <c r="AC17" s="177"/>
      <c r="AD17" s="250">
        <f>AF17+AD23</f>
        <v>15.303000000000001</v>
      </c>
      <c r="AE17" s="250"/>
      <c r="AF17" s="250">
        <f>AE23-$AA$19</f>
        <v>14.75</v>
      </c>
      <c r="AG17" s="251"/>
      <c r="AH17" s="252"/>
      <c r="AI17" s="253"/>
      <c r="AJ17" s="254">
        <f>AF23*($AA$19-0.384)/$AA$19</f>
        <v>1.8362163435932202</v>
      </c>
      <c r="AK17" s="210">
        <v>0</v>
      </c>
      <c r="AL17" s="255">
        <f>AD17</f>
        <v>15.303000000000001</v>
      </c>
      <c r="AM17" s="210">
        <v>0</v>
      </c>
      <c r="AN17" s="210">
        <f>AF17</f>
        <v>14.75</v>
      </c>
      <c r="AO17" s="210">
        <f>1/F17</f>
        <v>3.3583530636575827E-2</v>
      </c>
      <c r="AP17" s="176">
        <f>AL17-AN17</f>
        <v>0.55300000000000082</v>
      </c>
      <c r="AQ17" s="239" t="e">
        <f>(60/AI17)*(AH17*14.696)/(AN17+14.696+((AL17-AN17)/2))</f>
        <v>#DIV/0!</v>
      </c>
      <c r="AR17" s="178">
        <f t="shared" si="4"/>
        <v>0.90958276049905129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14.75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0.50700000000000001</v>
      </c>
      <c r="AE21" s="176">
        <v>18.260000000000002</v>
      </c>
      <c r="AF21" s="178">
        <v>1.187233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0.53700000000000003</v>
      </c>
      <c r="AE22" s="176">
        <v>22.34</v>
      </c>
      <c r="AF22" s="178">
        <v>1.467568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0.55300000000000005</v>
      </c>
      <c r="AE23" s="176">
        <v>29.5</v>
      </c>
      <c r="AF23" s="178">
        <v>1.8852979999999999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1.3329758176590416</v>
      </c>
      <c r="AM8" s="205">
        <v>2.6896888735007956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164</v>
      </c>
      <c r="B13" s="233">
        <v>5915.6</v>
      </c>
      <c r="C13" s="234">
        <v>20.799161260370308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1.792471630101695</v>
      </c>
      <c r="E15" s="241">
        <f>AN15</f>
        <v>14.73</v>
      </c>
      <c r="F15" s="242">
        <f>AN15+$AA$19+((AL15-AN15)/2)</f>
        <v>29.768999999999998</v>
      </c>
      <c r="G15" s="243">
        <f t="shared" ref="G15:G17" si="1">1/(F15/14.696)</f>
        <v>0.4936679095703585</v>
      </c>
      <c r="H15" s="225">
        <f>(14700*$AA$15*$AA$17*(AR15/1))/((AL15-AN15)*60*$AC$15)</f>
        <v>3.3465241016088578</v>
      </c>
      <c r="I15" s="225">
        <f>$AM$8</f>
        <v>2.6896888735007956</v>
      </c>
      <c r="AA15" s="248">
        <v>2.1019999999999999</v>
      </c>
      <c r="AB15" s="248">
        <v>2.3010000000000002</v>
      </c>
      <c r="AC15" s="249">
        <f>(AB15*AB15)*0.7854</f>
        <v>4.1583796254000003</v>
      </c>
      <c r="AD15" s="250">
        <f>AF15+AD21</f>
        <v>15.308</v>
      </c>
      <c r="AE15" s="250"/>
      <c r="AF15" s="250">
        <f>AE21-$AA$19</f>
        <v>14.73</v>
      </c>
      <c r="AG15" s="251"/>
      <c r="AH15" s="252"/>
      <c r="AI15" s="253"/>
      <c r="AJ15" s="254">
        <f>AF21*($AA$19-0.384)/$AA$19</f>
        <v>1.792471630101695</v>
      </c>
      <c r="AK15" s="210">
        <v>0</v>
      </c>
      <c r="AL15" s="255">
        <f>AD15</f>
        <v>15.308</v>
      </c>
      <c r="AM15" s="210">
        <v>0</v>
      </c>
      <c r="AN15" s="210">
        <f>AF15</f>
        <v>14.73</v>
      </c>
      <c r="AO15" s="210">
        <f>1/F15</f>
        <v>3.3591991669186069E-2</v>
      </c>
      <c r="AP15" s="176">
        <f>AL15-AN15</f>
        <v>0.5779999999999994</v>
      </c>
      <c r="AQ15" s="239" t="e">
        <f>(60/AI15)*(AH15*14.696)/(AN15+14.696+((AL15-AN15)/2))</f>
        <v>#DIV/0!</v>
      </c>
      <c r="AR15" s="178">
        <f>(AJ15*$AA$19)/(AN15+$AA$19+((AL15-AN15)/2))</f>
        <v>0.88813720796802043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1.4412068596610168</v>
      </c>
      <c r="E16" s="241">
        <f>AN16</f>
        <v>7.8599999999999994</v>
      </c>
      <c r="F16" s="242">
        <f t="shared" ref="F16:F17" si="3">AN16+$AA$19+((AL16-AN16)/2)</f>
        <v>22.895</v>
      </c>
      <c r="G16" s="243">
        <f t="shared" si="1"/>
        <v>0.64188687486350726</v>
      </c>
      <c r="H16" s="225">
        <f>(14700*$AA$15*$AA$17*(AR16/1))/((AL16-AN16)*60*$AC$15)</f>
        <v>3.547681047918283</v>
      </c>
      <c r="I16" s="245"/>
      <c r="AA16" s="210" t="s">
        <v>149</v>
      </c>
      <c r="AC16" s="177"/>
      <c r="AD16" s="250">
        <f>AF16+AD22</f>
        <v>8.43</v>
      </c>
      <c r="AE16" s="250"/>
      <c r="AF16" s="250">
        <f>AE22-$AA$19</f>
        <v>7.8599999999999994</v>
      </c>
      <c r="AG16" s="251"/>
      <c r="AH16" s="252"/>
      <c r="AI16" s="253"/>
      <c r="AJ16" s="254">
        <f>AF22*($AA$19-0.384)/$AA$19</f>
        <v>1.4412068596610168</v>
      </c>
      <c r="AK16" s="210">
        <v>0</v>
      </c>
      <c r="AL16" s="255">
        <f>AD16</f>
        <v>8.43</v>
      </c>
      <c r="AM16" s="210">
        <v>0</v>
      </c>
      <c r="AN16" s="210">
        <f>AF16</f>
        <v>7.8599999999999994</v>
      </c>
      <c r="AO16" s="210">
        <f>1/F16</f>
        <v>4.367765887748417E-2</v>
      </c>
      <c r="AP16" s="176">
        <f>AL16-AN16</f>
        <v>0.57000000000000028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0.92849098842542033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1.0573833764067797</v>
      </c>
      <c r="E17" s="241">
        <f>AN17</f>
        <v>3.4499999999999993</v>
      </c>
      <c r="F17" s="242">
        <f t="shared" si="3"/>
        <v>18.445499999999999</v>
      </c>
      <c r="G17" s="243">
        <f t="shared" si="1"/>
        <v>0.79672548860155601</v>
      </c>
      <c r="H17" s="225">
        <f>(14700*$AA$15*$AA$17*(AR17/1))/((AL17-AN17)*60*$AC$15)</f>
        <v>3.7505443478710734</v>
      </c>
      <c r="I17" s="245"/>
      <c r="AA17" s="256">
        <v>1.7586000000000001E-2</v>
      </c>
      <c r="AC17" s="177"/>
      <c r="AD17" s="250">
        <f>AF17+AD23</f>
        <v>3.9409999999999994</v>
      </c>
      <c r="AE17" s="250"/>
      <c r="AF17" s="250">
        <f>AE23-$AA$19</f>
        <v>3.4499999999999993</v>
      </c>
      <c r="AG17" s="251"/>
      <c r="AH17" s="252"/>
      <c r="AI17" s="253"/>
      <c r="AJ17" s="254">
        <f>AF23*($AA$19-0.384)/$AA$19</f>
        <v>1.0573833764067797</v>
      </c>
      <c r="AK17" s="210">
        <v>0</v>
      </c>
      <c r="AL17" s="255">
        <f>AD17</f>
        <v>3.9409999999999994</v>
      </c>
      <c r="AM17" s="210">
        <v>0</v>
      </c>
      <c r="AN17" s="210">
        <f>AF17</f>
        <v>3.4499999999999993</v>
      </c>
      <c r="AO17" s="210">
        <f>1/F17</f>
        <v>5.4213764874901739E-2</v>
      </c>
      <c r="AP17" s="176">
        <f>AL17-AN17</f>
        <v>0.4910000000000001</v>
      </c>
      <c r="AQ17" s="239" t="e">
        <f>(60/AI17)*(AH17*14.696)/(AN17+14.696+((AL17-AN17)/2))</f>
        <v>#DIV/0!</v>
      </c>
      <c r="AR17" s="178">
        <f t="shared" si="4"/>
        <v>0.84553982282941642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14.75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0.57799999999999996</v>
      </c>
      <c r="AE21" s="176">
        <v>29.48</v>
      </c>
      <c r="AF21" s="178">
        <v>1.840384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0.56999999999999995</v>
      </c>
      <c r="AE22" s="176">
        <v>22.61</v>
      </c>
      <c r="AF22" s="178">
        <v>1.47973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0.49099999999999999</v>
      </c>
      <c r="AE23" s="176">
        <v>18.2</v>
      </c>
      <c r="AF23" s="178">
        <v>1.085647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1.3216212408849801</v>
      </c>
      <c r="AM8" s="205">
        <v>2.4855910409892275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164</v>
      </c>
      <c r="B13" s="233">
        <v>5915.6</v>
      </c>
      <c r="C13" s="234">
        <v>20.679104405843042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5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1.0226246272479564</v>
      </c>
      <c r="E15" s="241">
        <f>AN15</f>
        <v>3.5700000000000003</v>
      </c>
      <c r="F15" s="242">
        <f>AN15+$AA$19+((AL15-AN15)/2)</f>
        <v>18.5</v>
      </c>
      <c r="G15" s="243">
        <f t="shared" ref="G15:G17" si="1">1/(F15/14.696)</f>
        <v>0.79437837837837832</v>
      </c>
      <c r="H15" s="225">
        <f>(14700*$AA$15*$AA$17*(AR15/1))/((AL15-AN15)*60*$AC$15)</f>
        <v>3.534616502877205</v>
      </c>
      <c r="I15" s="225">
        <f>$AM$8</f>
        <v>2.4855910409892275</v>
      </c>
      <c r="AA15" s="248">
        <v>2.1019999999999999</v>
      </c>
      <c r="AB15" s="248">
        <v>2.3010000000000002</v>
      </c>
      <c r="AC15" s="249">
        <f>(AB15*AB15)*0.7854</f>
        <v>4.1583796254000003</v>
      </c>
      <c r="AD15" s="250">
        <f>AF15+AD21</f>
        <v>4.07</v>
      </c>
      <c r="AE15" s="250"/>
      <c r="AF15" s="250">
        <f>AE21-$AA$19</f>
        <v>3.5700000000000003</v>
      </c>
      <c r="AG15" s="251"/>
      <c r="AH15" s="252"/>
      <c r="AI15" s="253"/>
      <c r="AJ15" s="254">
        <f>AF21*($AA$19-0.384)/$AA$19</f>
        <v>1.0226246272479564</v>
      </c>
      <c r="AK15" s="210">
        <v>0</v>
      </c>
      <c r="AL15" s="255">
        <f>AD15</f>
        <v>4.07</v>
      </c>
      <c r="AM15" s="210">
        <v>0</v>
      </c>
      <c r="AN15" s="210">
        <f>AF15</f>
        <v>3.5700000000000003</v>
      </c>
      <c r="AO15" s="210">
        <f>1/F15</f>
        <v>5.4054054054054057E-2</v>
      </c>
      <c r="AP15" s="176">
        <f>AL15-AN15</f>
        <v>0.5</v>
      </c>
      <c r="AQ15" s="239" t="e">
        <f>(60/AI15)*(AH15*14.696)/(AN15+14.696+((AL15-AN15)/2))</f>
        <v>#DIV/0!</v>
      </c>
      <c r="AR15" s="178">
        <f>(AJ15*$AA$19)/(AN15+$AA$19+((AL15-AN15)/2))</f>
        <v>0.81146646097297304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1.4252498479564033</v>
      </c>
      <c r="E16" s="241">
        <f>AN16</f>
        <v>7.8999999999999986</v>
      </c>
      <c r="F16" s="242">
        <f t="shared" ref="F16:F17" si="3">AN16+$AA$19+((AL16-AN16)/2)</f>
        <v>22.878499999999999</v>
      </c>
      <c r="G16" s="243">
        <f t="shared" si="1"/>
        <v>0.64234980440151235</v>
      </c>
      <c r="H16" s="225">
        <f>(14700*$AA$15*$AA$17*(AR16/1))/((AL16-AN16)*60*$AC$15)</f>
        <v>3.3362371290202701</v>
      </c>
      <c r="I16" s="245"/>
      <c r="AA16" s="210" t="s">
        <v>149</v>
      </c>
      <c r="AC16" s="177"/>
      <c r="AD16" s="250">
        <f>AF16+AD22</f>
        <v>8.4969999999999981</v>
      </c>
      <c r="AE16" s="250"/>
      <c r="AF16" s="250">
        <f>AE22-$AA$19</f>
        <v>7.8999999999999986</v>
      </c>
      <c r="AG16" s="251"/>
      <c r="AH16" s="252"/>
      <c r="AI16" s="253"/>
      <c r="AJ16" s="254">
        <f>AF22*($AA$19-0.384)/$AA$19</f>
        <v>1.4252498479564033</v>
      </c>
      <c r="AK16" s="210">
        <v>0</v>
      </c>
      <c r="AL16" s="255">
        <f>AD16</f>
        <v>8.4969999999999981</v>
      </c>
      <c r="AM16" s="210">
        <v>0</v>
      </c>
      <c r="AN16" s="210">
        <f>AF16</f>
        <v>7.8999999999999986</v>
      </c>
      <c r="AO16" s="210">
        <f>1/F16</f>
        <v>4.3709159254321749E-2</v>
      </c>
      <c r="AP16" s="176">
        <f>AL16-AN16</f>
        <v>0.59699999999999953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0.91451221749677647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1.8488837613079019</v>
      </c>
      <c r="E17" s="241">
        <f>AN17</f>
        <v>14.77</v>
      </c>
      <c r="F17" s="242">
        <f t="shared" si="3"/>
        <v>29.766500000000001</v>
      </c>
      <c r="G17" s="243">
        <f t="shared" si="1"/>
        <v>0.49370937127307546</v>
      </c>
      <c r="H17" s="225">
        <f>(14700*$AA$15*$AA$17*(AR17/1))/((AL17-AN17)*60*$AC$15)</f>
        <v>3.1372267667086544</v>
      </c>
      <c r="I17" s="245"/>
      <c r="AA17" s="256">
        <v>1.7586000000000001E-2</v>
      </c>
      <c r="AC17" s="177"/>
      <c r="AD17" s="250">
        <f>AF17+AD23</f>
        <v>15.402999999999999</v>
      </c>
      <c r="AE17" s="250"/>
      <c r="AF17" s="250">
        <f>AE23-$AA$19</f>
        <v>14.77</v>
      </c>
      <c r="AG17" s="251"/>
      <c r="AH17" s="252"/>
      <c r="AI17" s="253"/>
      <c r="AJ17" s="254">
        <f>AF23*($AA$19-0.384)/$AA$19</f>
        <v>1.8488837613079019</v>
      </c>
      <c r="AK17" s="210">
        <v>0</v>
      </c>
      <c r="AL17" s="255">
        <f>AD17</f>
        <v>15.402999999999999</v>
      </c>
      <c r="AM17" s="210">
        <v>0</v>
      </c>
      <c r="AN17" s="210">
        <f>AF17</f>
        <v>14.77</v>
      </c>
      <c r="AO17" s="210">
        <f>1/F17</f>
        <v>3.3594812960878837E-2</v>
      </c>
      <c r="AP17" s="176">
        <f>AL17-AN17</f>
        <v>0.63299999999999912</v>
      </c>
      <c r="AQ17" s="239" t="e">
        <f>(60/AI17)*(AH17*14.696)/(AN17+14.696+((AL17-AN17)/2))</f>
        <v>#DIV/0!</v>
      </c>
      <c r="AR17" s="178">
        <f t="shared" si="4"/>
        <v>0.9118174328859624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14.68</v>
      </c>
      <c r="AB19" s="176" t="s">
        <v>151</v>
      </c>
      <c r="AC19" s="178"/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C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C21" s="178"/>
      <c r="AD21" s="178">
        <v>0.5</v>
      </c>
      <c r="AE21" s="176">
        <v>18.25</v>
      </c>
      <c r="AF21" s="178">
        <v>1.0500929999999999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C22" s="178"/>
      <c r="AD22" s="178">
        <v>0.59699999999999998</v>
      </c>
      <c r="AE22" s="176">
        <v>22.58</v>
      </c>
      <c r="AF22" s="178">
        <v>1.463533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C23" s="178"/>
      <c r="AD23" s="178">
        <v>0.63300000000000001</v>
      </c>
      <c r="AE23" s="176">
        <v>29.45</v>
      </c>
      <c r="AF23" s="178">
        <v>1.8985460000000001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F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C83" s="176">
        <f>120*60/49.06</f>
        <v>146.75907052588667</v>
      </c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3.980212552353819</v>
      </c>
      <c r="AM8" s="205">
        <v>18.908879244433606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165</v>
      </c>
      <c r="B13" s="233">
        <v>5944</v>
      </c>
      <c r="C13" s="234">
        <v>21.544733595678935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1.0700980158361775</v>
      </c>
      <c r="E15" s="241">
        <f>AN15</f>
        <v>3.4700000000000006</v>
      </c>
      <c r="F15" s="242">
        <f>AN15+$AA$19+((AL15-AN15)/2)</f>
        <v>18.176500000000001</v>
      </c>
      <c r="G15" s="243">
        <f t="shared" ref="G15:G17" si="1">1/(F15/14.696)</f>
        <v>0.80851649107363899</v>
      </c>
      <c r="H15" s="226">
        <f>(14700*$AA$15*$AA$17*(AR15/1))/((AL15-AN15)*60*$AC$15)</f>
        <v>22.134772312686437</v>
      </c>
      <c r="I15" s="226">
        <f>$AM$8</f>
        <v>18.908879244433606</v>
      </c>
      <c r="AA15" s="248">
        <v>2.8380000000000001</v>
      </c>
      <c r="AB15" s="248">
        <v>2.3170000000000002</v>
      </c>
      <c r="AC15" s="249">
        <f>(AB15*AB15)*0.7854</f>
        <v>4.216411260600001</v>
      </c>
      <c r="AD15" s="250">
        <f>AF15+AD21</f>
        <v>3.5830000000000006</v>
      </c>
      <c r="AE15" s="250"/>
      <c r="AF15" s="250">
        <f>AE21-$AA$19</f>
        <v>3.4700000000000006</v>
      </c>
      <c r="AG15" s="251"/>
      <c r="AH15" s="252"/>
      <c r="AI15" s="253"/>
      <c r="AJ15" s="254">
        <f>AF21*($AA$19-0.384)/$AA$19</f>
        <v>1.0700980158361775</v>
      </c>
      <c r="AK15" s="210">
        <v>0</v>
      </c>
      <c r="AL15" s="255">
        <f>AD15</f>
        <v>3.5830000000000006</v>
      </c>
      <c r="AM15" s="210">
        <v>0</v>
      </c>
      <c r="AN15" s="210">
        <f>AF15</f>
        <v>3.4700000000000006</v>
      </c>
      <c r="AO15" s="210">
        <f>1/F15</f>
        <v>5.5016092206970534E-2</v>
      </c>
      <c r="AP15" s="176">
        <f>AL15-AN15</f>
        <v>0.11299999999999999</v>
      </c>
      <c r="AQ15" s="239" t="e">
        <f>(60/AI15)*(AH15*14.696)/(AN15+14.696+((AL15-AN15)/2))</f>
        <v>#DIV/0!</v>
      </c>
      <c r="AR15" s="178">
        <f>(AJ15*$AA$19)/(AN15+$AA$19+((AL15-AN15)/2))</f>
        <v>0.86248375275768163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1.3093704839590443</v>
      </c>
      <c r="E16" s="241">
        <f>AN16</f>
        <v>7.7999999999999989</v>
      </c>
      <c r="F16" s="242">
        <f t="shared" ref="F16:F17" si="3">AN16+$AA$19+((AL16-AN16)/2)</f>
        <v>22.5075</v>
      </c>
      <c r="G16" s="243">
        <f t="shared" si="1"/>
        <v>0.65293790958569364</v>
      </c>
      <c r="H16" s="226">
        <f>(14700*$AA$15*$AA$17*(AR16/1))/((AL16-AN16)*60*$AC$15)</f>
        <v>21.492040588266708</v>
      </c>
      <c r="I16" s="278"/>
      <c r="AA16" s="210" t="s">
        <v>149</v>
      </c>
      <c r="AC16" s="177"/>
      <c r="AD16" s="250">
        <f>AF16+AD22</f>
        <v>7.9149999999999991</v>
      </c>
      <c r="AE16" s="250"/>
      <c r="AF16" s="250">
        <f>AE22-$AA$19</f>
        <v>7.7999999999999989</v>
      </c>
      <c r="AG16" s="251"/>
      <c r="AH16" s="252"/>
      <c r="AI16" s="253"/>
      <c r="AJ16" s="254">
        <f>AF22*($AA$19-0.384)/$AA$19</f>
        <v>1.3093704839590443</v>
      </c>
      <c r="AK16" s="210">
        <v>0</v>
      </c>
      <c r="AL16" s="255">
        <f>AD16</f>
        <v>7.9149999999999991</v>
      </c>
      <c r="AM16" s="210">
        <v>0</v>
      </c>
      <c r="AN16" s="210">
        <f>AF16</f>
        <v>7.7999999999999989</v>
      </c>
      <c r="AO16" s="210">
        <f>1/F16</f>
        <v>4.4429634566255691E-2</v>
      </c>
      <c r="AP16" s="176">
        <f>AL16-AN16</f>
        <v>0.11500000000000021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0.85226158347217584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1.9025215503071673</v>
      </c>
      <c r="E17" s="241">
        <f>AN17</f>
        <v>14.81</v>
      </c>
      <c r="F17" s="242">
        <f t="shared" si="3"/>
        <v>29.525500000000001</v>
      </c>
      <c r="G17" s="243">
        <f t="shared" si="1"/>
        <v>0.49773924234983319</v>
      </c>
      <c r="H17" s="226">
        <f>(14700*$AA$15*$AA$17*(AR17/1))/((AL17-AN17)*60*$AC$15)</f>
        <v>20.897831962744576</v>
      </c>
      <c r="I17" s="278"/>
      <c r="AA17" s="256">
        <v>1.7586000000000001E-2</v>
      </c>
      <c r="AC17" s="177"/>
      <c r="AD17" s="250">
        <f>AF17+AD23</f>
        <v>14.941000000000001</v>
      </c>
      <c r="AE17" s="250"/>
      <c r="AF17" s="250">
        <f>AE23-$AA$19</f>
        <v>14.81</v>
      </c>
      <c r="AG17" s="251"/>
      <c r="AH17" s="252"/>
      <c r="AI17" s="253"/>
      <c r="AJ17" s="254">
        <f>AF23*($AA$19-0.384)/$AA$19</f>
        <v>1.9025215503071673</v>
      </c>
      <c r="AK17" s="210">
        <v>0</v>
      </c>
      <c r="AL17" s="255">
        <f>AD17</f>
        <v>14.941000000000001</v>
      </c>
      <c r="AM17" s="210">
        <v>0</v>
      </c>
      <c r="AN17" s="210">
        <f>AF17</f>
        <v>14.81</v>
      </c>
      <c r="AO17" s="210">
        <f>1/F17</f>
        <v>3.3869028466918423E-2</v>
      </c>
      <c r="AP17" s="176">
        <f>AL17-AN17</f>
        <v>0.13100000000000023</v>
      </c>
      <c r="AQ17" s="239" t="e">
        <f>(60/AI17)*(AH17*14.696)/(AN17+14.696+((AL17-AN17)/2))</f>
        <v>#DIV/0!</v>
      </c>
      <c r="AR17" s="178">
        <f t="shared" si="4"/>
        <v>0.94399555340299057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14.65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0.113</v>
      </c>
      <c r="AE21" s="176">
        <v>18.12</v>
      </c>
      <c r="AF21" s="178">
        <v>1.098902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0.115</v>
      </c>
      <c r="AE22" s="176">
        <v>22.45</v>
      </c>
      <c r="AF22" s="178">
        <v>1.3446149999999999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0.13100000000000001</v>
      </c>
      <c r="AE23" s="176">
        <v>29.46</v>
      </c>
      <c r="AF23" s="178">
        <v>1.953732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4.4785407807463855</v>
      </c>
      <c r="AM8" s="205">
        <v>17.911446635194526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165</v>
      </c>
      <c r="B13" s="233">
        <v>5944</v>
      </c>
      <c r="C13" s="234">
        <v>21.39757066221398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0.81966495890784985</v>
      </c>
      <c r="E15" s="241">
        <f>AN15</f>
        <v>3.7000000000000011</v>
      </c>
      <c r="F15" s="242">
        <f>AN15+$AA$19+((AL15-AN15)/2)</f>
        <v>18.394000000000002</v>
      </c>
      <c r="G15" s="243">
        <f t="shared" ref="G15:G17" si="1">1/(F15/14.696)</f>
        <v>0.798956181363488</v>
      </c>
      <c r="H15" s="226">
        <f>(14700*$AA$15*$AA$17*(AR15/1))/((AL15-AN15)*60*$AC$15)</f>
        <v>21.513829346375456</v>
      </c>
      <c r="I15" s="226">
        <f>$AM$8</f>
        <v>17.911446635194526</v>
      </c>
      <c r="AA15" s="248">
        <v>2.8380000000000001</v>
      </c>
      <c r="AB15" s="248">
        <v>2.3170000000000002</v>
      </c>
      <c r="AC15" s="249">
        <f>(AB15*AB15)*0.7854</f>
        <v>4.216411260600001</v>
      </c>
      <c r="AD15" s="250">
        <f>AF15+AD21</f>
        <v>3.7880000000000011</v>
      </c>
      <c r="AE15" s="250"/>
      <c r="AF15" s="250">
        <f>AE21-$AA$19</f>
        <v>3.7000000000000011</v>
      </c>
      <c r="AG15" s="251"/>
      <c r="AH15" s="252"/>
      <c r="AI15" s="253"/>
      <c r="AJ15" s="254">
        <f>AF21*($AA$19-0.384)/$AA$19</f>
        <v>0.81966495890784985</v>
      </c>
      <c r="AK15" s="210">
        <v>0</v>
      </c>
      <c r="AL15" s="255">
        <f>AD15</f>
        <v>3.7880000000000011</v>
      </c>
      <c r="AM15" s="210">
        <v>0</v>
      </c>
      <c r="AN15" s="210">
        <f>AF15</f>
        <v>3.7000000000000011</v>
      </c>
      <c r="AO15" s="210">
        <f>1/F15</f>
        <v>5.4365553984995103E-2</v>
      </c>
      <c r="AP15" s="176">
        <f>AL15-AN15</f>
        <v>8.8000000000000078E-2</v>
      </c>
      <c r="AQ15" s="239" t="e">
        <f>(60/AI15)*(AH15*14.696)/(AN15+14.696+((AL15-AN15)/2))</f>
        <v>#DIV/0!</v>
      </c>
      <c r="AR15" s="178">
        <f>(AJ15*$AA$19)/(AN15+$AA$19+((AL15-AN15)/2))</f>
        <v>0.65282655474611284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1.482346464300341</v>
      </c>
      <c r="E16" s="241">
        <f>AN16</f>
        <v>7.9099999999999984</v>
      </c>
      <c r="F16" s="242">
        <f t="shared" ref="F16:F17" si="3">AN16+$AA$19+((AL16-AN16)/2)</f>
        <v>22.626999999999999</v>
      </c>
      <c r="G16" s="243">
        <f t="shared" si="1"/>
        <v>0.6494895478852698</v>
      </c>
      <c r="H16" s="226">
        <f>(14700*$AA$15*$AA$17*(AR16/1))/((AL16-AN16)*60*$AC$15)</f>
        <v>20.771035648395504</v>
      </c>
      <c r="I16" s="278"/>
      <c r="AA16" s="210" t="s">
        <v>149</v>
      </c>
      <c r="AC16" s="177"/>
      <c r="AD16" s="250">
        <f>AF16+AD22</f>
        <v>8.0439999999999987</v>
      </c>
      <c r="AE16" s="250"/>
      <c r="AF16" s="250">
        <f>AE22-$AA$19</f>
        <v>7.9099999999999984</v>
      </c>
      <c r="AG16" s="251"/>
      <c r="AH16" s="252"/>
      <c r="AI16" s="253"/>
      <c r="AJ16" s="254">
        <f>AF22*($AA$19-0.384)/$AA$19</f>
        <v>1.482346464300341</v>
      </c>
      <c r="AK16" s="210">
        <v>0</v>
      </c>
      <c r="AL16" s="255">
        <f>AD16</f>
        <v>8.0439999999999987</v>
      </c>
      <c r="AM16" s="210">
        <v>0</v>
      </c>
      <c r="AN16" s="210">
        <f>AF16</f>
        <v>7.9099999999999984</v>
      </c>
      <c r="AO16" s="210">
        <f>1/F16</f>
        <v>4.4194988288328109E-2</v>
      </c>
      <c r="AP16" s="176">
        <f>AL16-AN16</f>
        <v>0.13400000000000034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0.95975496981482289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1.8559189590443685</v>
      </c>
      <c r="E17" s="241">
        <f>AN17</f>
        <v>14.42</v>
      </c>
      <c r="F17" s="242">
        <f t="shared" si="3"/>
        <v>29.137</v>
      </c>
      <c r="G17" s="243">
        <f t="shared" si="1"/>
        <v>0.50437587946597107</v>
      </c>
      <c r="H17" s="226">
        <f>(14700*$AA$15*$AA$17*(AR17/1))/((AL17-AN17)*60*$AC$15)</f>
        <v>20.195266122964298</v>
      </c>
      <c r="I17" s="278"/>
      <c r="AA17" s="256">
        <v>1.7586000000000001E-2</v>
      </c>
      <c r="AC17" s="177"/>
      <c r="AD17" s="250">
        <f>AF17+AD23</f>
        <v>14.554</v>
      </c>
      <c r="AE17" s="250"/>
      <c r="AF17" s="250">
        <f>AE23-$AA$19</f>
        <v>14.42</v>
      </c>
      <c r="AG17" s="251"/>
      <c r="AH17" s="252"/>
      <c r="AI17" s="253"/>
      <c r="AJ17" s="254">
        <f>AF23*($AA$19-0.384)/$AA$19</f>
        <v>1.8559189590443685</v>
      </c>
      <c r="AK17" s="210">
        <v>0</v>
      </c>
      <c r="AL17" s="255">
        <f>AD17</f>
        <v>14.554</v>
      </c>
      <c r="AM17" s="210">
        <v>0</v>
      </c>
      <c r="AN17" s="210">
        <f>AF17</f>
        <v>14.42</v>
      </c>
      <c r="AO17" s="210">
        <f>1/F17</f>
        <v>3.4320623262518446E-2</v>
      </c>
      <c r="AP17" s="176">
        <f>AL17-AN17</f>
        <v>0.13400000000000034</v>
      </c>
      <c r="AQ17" s="239" t="e">
        <f>(60/AI17)*(AH17*14.696)/(AN17+14.696+((AL17-AN17)/2))</f>
        <v>#DIV/0!</v>
      </c>
      <c r="AR17" s="178">
        <f t="shared" si="4"/>
        <v>0.93315072759721318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14.65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8.7999999999999995E-2</v>
      </c>
      <c r="AE21" s="176">
        <v>18.350000000000001</v>
      </c>
      <c r="AF21" s="178">
        <v>0.84172800000000003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0.13400000000000001</v>
      </c>
      <c r="AE22" s="176">
        <v>22.56</v>
      </c>
      <c r="AF22" s="178">
        <v>1.5222469999999999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0.13400000000000001</v>
      </c>
      <c r="AE23" s="176">
        <v>29.07</v>
      </c>
      <c r="AF23" s="178">
        <v>1.905875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D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D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4.4768374786349963</v>
      </c>
      <c r="AM8" s="205">
        <v>17.105580872569128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165</v>
      </c>
      <c r="B13" s="233">
        <v>5944</v>
      </c>
      <c r="C13" s="234">
        <v>21.273800089385336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1.763777153447099</v>
      </c>
      <c r="E15" s="241">
        <f>AN15</f>
        <v>14.4</v>
      </c>
      <c r="F15" s="242">
        <f>AN15+$AA$19+((AL15-AN15)/2)</f>
        <v>29.116500000000002</v>
      </c>
      <c r="G15" s="243">
        <f t="shared" ref="G15:G17" si="1">1/(F15/14.696)</f>
        <v>0.50473099445331682</v>
      </c>
      <c r="H15" s="226">
        <f>(14700*$AA$15*$AA$17*(AR15/1))/((AL15-AN15)*60*$AC$15)</f>
        <v>19.350540830468017</v>
      </c>
      <c r="I15" s="226">
        <f>$AM$8</f>
        <v>17.105580872569128</v>
      </c>
      <c r="AA15" s="248">
        <v>2.8380000000000001</v>
      </c>
      <c r="AB15" s="248">
        <v>2.3170000000000002</v>
      </c>
      <c r="AC15" s="249">
        <f>(AB15*AB15)*0.7854</f>
        <v>4.216411260600001</v>
      </c>
      <c r="AD15" s="250">
        <f>AF15+AD21</f>
        <v>14.533000000000001</v>
      </c>
      <c r="AE15" s="250"/>
      <c r="AF15" s="250">
        <f>AE21-$AA$19</f>
        <v>14.4</v>
      </c>
      <c r="AG15" s="251"/>
      <c r="AH15" s="252"/>
      <c r="AI15" s="253"/>
      <c r="AJ15" s="254">
        <f>AF21*($AA$19-0.384)/$AA$19</f>
        <v>1.763777153447099</v>
      </c>
      <c r="AK15" s="210">
        <v>0</v>
      </c>
      <c r="AL15" s="255">
        <f>AD15</f>
        <v>14.533000000000001</v>
      </c>
      <c r="AM15" s="210">
        <v>0</v>
      </c>
      <c r="AN15" s="210">
        <f>AF15</f>
        <v>14.4</v>
      </c>
      <c r="AO15" s="210">
        <f>1/F15</f>
        <v>3.4344787319904521E-2</v>
      </c>
      <c r="AP15" s="176">
        <f>AL15-AN15</f>
        <v>0.1330000000000009</v>
      </c>
      <c r="AQ15" s="239" t="e">
        <f>(60/AI15)*(AH15*14.696)/(AN15+14.696+((AL15-AN15)/2))</f>
        <v>#DIV/0!</v>
      </c>
      <c r="AR15" s="178">
        <f>(AJ15*$AA$19)/(AN15+$AA$19+((AL15-AN15)/2))</f>
        <v>0.88744647529751175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1.4088741298293517</v>
      </c>
      <c r="E16" s="241">
        <f>AN16</f>
        <v>7.9099999999999984</v>
      </c>
      <c r="F16" s="242">
        <f t="shared" ref="F16:F17" si="3">AN16+$AA$19+((AL16-AN16)/2)</f>
        <v>22.625999999999998</v>
      </c>
      <c r="G16" s="243">
        <f t="shared" si="1"/>
        <v>0.64951825333686919</v>
      </c>
      <c r="H16" s="226">
        <f>(14700*$AA$15*$AA$17*(AR16/1))/((AL16-AN16)*60*$AC$15)</f>
        <v>20.041521319747513</v>
      </c>
      <c r="I16" s="278"/>
      <c r="AA16" s="210" t="s">
        <v>149</v>
      </c>
      <c r="AC16" s="177"/>
      <c r="AD16" s="250">
        <f>AF16+AD22</f>
        <v>8.041999999999998</v>
      </c>
      <c r="AE16" s="250"/>
      <c r="AF16" s="250">
        <f>AE22-$AA$19</f>
        <v>7.9099999999999984</v>
      </c>
      <c r="AG16" s="251"/>
      <c r="AH16" s="252"/>
      <c r="AI16" s="253"/>
      <c r="AJ16" s="254">
        <f>AF22*($AA$19-0.384)/$AA$19</f>
        <v>1.4088741298293517</v>
      </c>
      <c r="AK16" s="210">
        <v>0</v>
      </c>
      <c r="AL16" s="255">
        <f>AD16</f>
        <v>8.041999999999998</v>
      </c>
      <c r="AM16" s="210">
        <v>0</v>
      </c>
      <c r="AN16" s="210">
        <f>AF16</f>
        <v>7.9099999999999984</v>
      </c>
      <c r="AO16" s="210">
        <f>1/F16</f>
        <v>4.419694157164325E-2</v>
      </c>
      <c r="AP16" s="176">
        <f>AL16-AN16</f>
        <v>0.13199999999999967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0.91222513930876004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0.98131285883959041</v>
      </c>
      <c r="E17" s="241">
        <f>AN17</f>
        <v>3.5200000000000014</v>
      </c>
      <c r="F17" s="242">
        <f t="shared" si="3"/>
        <v>18.225250000000003</v>
      </c>
      <c r="G17" s="243">
        <f t="shared" si="1"/>
        <v>0.80635382230696406</v>
      </c>
      <c r="H17" s="226">
        <f>(14700*$AA$15*$AA$17*(AR17/1))/((AL17-AN17)*60*$AC$15)</f>
        <v>20.701981772429619</v>
      </c>
      <c r="I17" s="278"/>
      <c r="AA17" s="256">
        <v>1.7586000000000001E-2</v>
      </c>
      <c r="AC17" s="177"/>
      <c r="AD17" s="250">
        <f>AF17+AD23</f>
        <v>3.6305000000000014</v>
      </c>
      <c r="AE17" s="250"/>
      <c r="AF17" s="250">
        <f>AE23-$AA$19</f>
        <v>3.5200000000000014</v>
      </c>
      <c r="AG17" s="251"/>
      <c r="AH17" s="252"/>
      <c r="AI17" s="253"/>
      <c r="AJ17" s="254">
        <f>AF23*($AA$19-0.384)/$AA$19</f>
        <v>0.98131285883959041</v>
      </c>
      <c r="AK17" s="210">
        <v>0</v>
      </c>
      <c r="AL17" s="255">
        <f>AD17</f>
        <v>3.6305000000000014</v>
      </c>
      <c r="AM17" s="210">
        <v>0</v>
      </c>
      <c r="AN17" s="210">
        <f>AF17</f>
        <v>3.5200000000000014</v>
      </c>
      <c r="AO17" s="210">
        <f>1/F17</f>
        <v>5.4868931839069414E-2</v>
      </c>
      <c r="AP17" s="176">
        <f>AL17-AN17</f>
        <v>0.11050000000000004</v>
      </c>
      <c r="AQ17" s="239" t="e">
        <f>(60/AI17)*(AH17*14.696)/(AN17+14.696+((AL17-AN17)/2))</f>
        <v>#DIV/0!</v>
      </c>
      <c r="AR17" s="178">
        <f t="shared" si="4"/>
        <v>0.78880856953951239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14.65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0.13300000000000001</v>
      </c>
      <c r="AE21" s="176">
        <v>29.05</v>
      </c>
      <c r="AF21" s="178">
        <v>1.811253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0.13200000000000001</v>
      </c>
      <c r="AE22" s="176">
        <v>22.56</v>
      </c>
      <c r="AF22" s="178">
        <v>1.4467970000000001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0.1105</v>
      </c>
      <c r="AE23" s="176">
        <v>18.170000000000002</v>
      </c>
      <c r="AF23" s="178">
        <v>1.007727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  <c r="AE25" s="176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D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D31" s="178"/>
      <c r="AF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D32" s="178"/>
      <c r="AF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D33" s="178"/>
      <c r="AF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F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F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F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3"/>
  <sheetViews>
    <sheetView showGridLines="0" workbookViewId="0">
      <pane xSplit="2" ySplit="16" topLeftCell="C17" activePane="bottomRight" state="frozen"/>
      <selection activeCell="N27" sqref="N27"/>
      <selection pane="topRight" activeCell="N27" sqref="N27"/>
      <selection pane="bottomLeft" activeCell="N27" sqref="N27"/>
      <selection pane="bottomRight" activeCell="O1" sqref="O1"/>
    </sheetView>
  </sheetViews>
  <sheetFormatPr defaultRowHeight="12.75" x14ac:dyDescent="0.2"/>
  <cols>
    <col min="1" max="1" width="7.28515625" style="93" customWidth="1"/>
    <col min="2" max="8" width="9" style="93" customWidth="1"/>
    <col min="9" max="9" width="7.28515625" style="93" customWidth="1"/>
    <col min="10" max="12" width="8.7109375" style="93" customWidth="1"/>
    <col min="13" max="13" width="7.28515625" style="93" customWidth="1"/>
    <col min="14" max="16" width="9" style="93" customWidth="1"/>
    <col min="17" max="17" width="8.5703125" style="93" customWidth="1"/>
    <col min="18" max="19" width="8.85546875" style="93" customWidth="1"/>
    <col min="20" max="26" width="7.7109375" style="93" customWidth="1"/>
    <col min="27" max="27" width="10.140625" style="93" customWidth="1"/>
    <col min="28" max="28" width="7.7109375" style="93" customWidth="1"/>
    <col min="29" max="30" width="9.5703125" style="93" bestFit="1" customWidth="1"/>
    <col min="31" max="16384" width="9.140625" style="93"/>
  </cols>
  <sheetData>
    <row r="1" spans="1:71" x14ac:dyDescent="0.2">
      <c r="AB1" s="94"/>
    </row>
    <row r="5" spans="1:71" s="96" customFormat="1" ht="15.75" x14ac:dyDescent="0.25">
      <c r="A5" s="293" t="s">
        <v>45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12"/>
      <c r="AD5" s="9"/>
      <c r="AE5" s="9"/>
      <c r="AF5" s="9"/>
      <c r="AG5" s="9"/>
      <c r="AH5" s="9"/>
      <c r="AI5" s="9"/>
      <c r="AJ5" s="9"/>
      <c r="AK5" s="9"/>
      <c r="AL5" s="12"/>
      <c r="AM5" s="12"/>
      <c r="AN5" s="12"/>
      <c r="AO5" s="12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</row>
    <row r="6" spans="1:71" s="100" customFormat="1" ht="12.75" customHeight="1" x14ac:dyDescent="0.2">
      <c r="A6" s="309" t="str">
        <f>'Core Data'!A6:P6</f>
        <v>Drilling Fluid:  Water-Based Mud      Vacuum Dried at 180°F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97"/>
      <c r="AD6" s="98"/>
      <c r="AE6" s="98"/>
      <c r="AF6" s="98"/>
      <c r="AG6" s="98"/>
      <c r="AH6" s="98"/>
      <c r="AI6" s="98"/>
      <c r="AJ6" s="98"/>
      <c r="AK6" s="98"/>
      <c r="AL6" s="97"/>
      <c r="AM6" s="97"/>
      <c r="AN6" s="97"/>
      <c r="AO6" s="97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</row>
    <row r="7" spans="1:71" ht="12.75" customHeight="1" x14ac:dyDescent="0.3">
      <c r="A7" s="101"/>
      <c r="B7" s="102"/>
      <c r="C7" s="102"/>
      <c r="D7" s="102"/>
      <c r="E7" s="102"/>
      <c r="F7" s="102"/>
      <c r="G7" s="102"/>
      <c r="H7" s="102"/>
      <c r="I7" s="102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4"/>
      <c r="AD7" s="101"/>
      <c r="AE7" s="105"/>
      <c r="AF7" s="105"/>
      <c r="AG7" s="105"/>
      <c r="AH7" s="105"/>
      <c r="AI7" s="105"/>
      <c r="AJ7" s="105"/>
      <c r="AK7" s="105"/>
      <c r="AL7" s="106"/>
      <c r="AM7" s="106"/>
      <c r="AN7" s="106"/>
      <c r="AO7" s="104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</row>
    <row r="8" spans="1:71" x14ac:dyDescent="0.2">
      <c r="A8" s="89" t="str">
        <f>'Core Data'!A8</f>
        <v>Shell Exploration &amp; Production Company</v>
      </c>
      <c r="B8" s="108"/>
      <c r="C8" s="108"/>
      <c r="D8" s="108"/>
      <c r="E8" s="108"/>
      <c r="F8" s="108"/>
      <c r="G8" s="108"/>
      <c r="H8" s="108"/>
      <c r="I8" s="108"/>
      <c r="J8" s="109"/>
      <c r="K8" s="109"/>
      <c r="L8" s="109"/>
      <c r="M8" s="109"/>
      <c r="N8" s="109"/>
      <c r="O8" s="109"/>
      <c r="P8" s="109"/>
      <c r="Q8" s="109" t="s">
        <v>87</v>
      </c>
      <c r="T8" s="110" t="s">
        <v>36</v>
      </c>
      <c r="V8" s="89"/>
      <c r="W8" s="111">
        <v>0.8498498498498499</v>
      </c>
      <c r="X8" s="89"/>
      <c r="Y8" s="89" t="str">
        <f>'Core Data'!Q8</f>
        <v>File: HH-77445</v>
      </c>
      <c r="AC8" s="107"/>
      <c r="AD8" s="107"/>
      <c r="AE8" s="107"/>
      <c r="AF8" s="112"/>
      <c r="AG8" s="107"/>
      <c r="AH8" s="113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</row>
    <row r="9" spans="1:71" x14ac:dyDescent="0.2">
      <c r="A9" s="89" t="str">
        <f>'Core Data'!A9</f>
        <v>Shell MC</v>
      </c>
      <c r="B9" s="108"/>
      <c r="C9" s="108"/>
      <c r="D9" s="108"/>
      <c r="E9" s="108"/>
      <c r="F9" s="108"/>
      <c r="G9" s="108"/>
      <c r="H9" s="108"/>
      <c r="I9" s="108"/>
      <c r="J9" s="109"/>
      <c r="K9" s="109"/>
      <c r="L9" s="109"/>
      <c r="M9" s="109"/>
      <c r="N9" s="109"/>
      <c r="O9" s="109"/>
      <c r="P9" s="109"/>
      <c r="Q9" s="109"/>
      <c r="T9" s="110" t="s">
        <v>37</v>
      </c>
      <c r="V9" s="89"/>
      <c r="W9" s="111">
        <v>0.99780000000000002</v>
      </c>
      <c r="X9" s="89"/>
      <c r="Y9" s="89" t="str">
        <f>'Core Data'!Q9</f>
        <v>Date: 2-5-16</v>
      </c>
      <c r="AC9" s="107"/>
      <c r="AD9" s="107"/>
      <c r="AE9" s="107"/>
      <c r="AF9" s="112"/>
      <c r="AG9" s="107"/>
      <c r="AH9" s="113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</row>
    <row r="10" spans="1:71" x14ac:dyDescent="0.2">
      <c r="A10" s="89"/>
      <c r="B10" s="108"/>
      <c r="C10" s="108"/>
      <c r="D10" s="108"/>
      <c r="E10" s="108"/>
      <c r="F10" s="108"/>
      <c r="G10" s="108"/>
      <c r="H10" s="108"/>
      <c r="I10" s="108"/>
      <c r="J10" s="109"/>
      <c r="K10" s="109"/>
      <c r="L10" s="109"/>
      <c r="M10" s="109"/>
      <c r="N10" s="109"/>
      <c r="O10" s="109"/>
      <c r="P10" s="109"/>
      <c r="Q10" s="110" t="s">
        <v>86</v>
      </c>
      <c r="R10" s="110"/>
      <c r="S10" s="110"/>
      <c r="T10" s="110" t="s">
        <v>38</v>
      </c>
      <c r="V10" s="89"/>
      <c r="W10" s="111">
        <v>1.0099978564466354</v>
      </c>
      <c r="X10" s="89"/>
      <c r="Y10" s="89"/>
      <c r="AB10" s="90"/>
      <c r="AC10" s="107"/>
      <c r="AD10" s="107"/>
      <c r="AE10" s="107"/>
      <c r="AF10" s="112"/>
      <c r="AG10" s="107"/>
      <c r="AH10" s="113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</row>
    <row r="11" spans="1:71" x14ac:dyDescent="0.2">
      <c r="A11" s="114"/>
      <c r="B11" s="116"/>
      <c r="C11" s="116"/>
      <c r="D11" s="116"/>
      <c r="E11" s="116"/>
      <c r="F11" s="116"/>
      <c r="G11" s="116"/>
      <c r="H11" s="116"/>
      <c r="I11" s="116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0"/>
      <c r="V11" s="89"/>
      <c r="W11" s="111"/>
      <c r="X11" s="117"/>
      <c r="Y11" s="117"/>
      <c r="Z11" s="117"/>
      <c r="AA11" s="117"/>
      <c r="AC11" s="107"/>
      <c r="AD11" s="107"/>
      <c r="AE11" s="107"/>
      <c r="AF11" s="112"/>
      <c r="AG11" s="107"/>
      <c r="AH11" s="113"/>
      <c r="AI11" s="107"/>
      <c r="AJ11" s="107"/>
      <c r="AK11" s="107"/>
      <c r="AL11" s="107"/>
      <c r="AM11" s="107"/>
      <c r="AN11" s="113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</row>
    <row r="12" spans="1:71" x14ac:dyDescent="0.2">
      <c r="A12" s="118"/>
      <c r="B12" s="25"/>
      <c r="C12" s="145"/>
      <c r="D12" s="147"/>
      <c r="E12" s="146"/>
      <c r="F12" s="119"/>
      <c r="G12" s="120" t="s">
        <v>39</v>
      </c>
      <c r="H12" s="121" t="s">
        <v>40</v>
      </c>
      <c r="I12" s="311" t="s">
        <v>26</v>
      </c>
      <c r="J12" s="312"/>
      <c r="K12" s="312"/>
      <c r="L12" s="313"/>
      <c r="M12" s="149" t="s">
        <v>25</v>
      </c>
      <c r="N12" s="25" t="s">
        <v>25</v>
      </c>
      <c r="O12" s="25" t="s">
        <v>25</v>
      </c>
      <c r="P12" s="284" t="s">
        <v>166</v>
      </c>
      <c r="Q12" s="25" t="s">
        <v>41</v>
      </c>
      <c r="R12" s="25" t="s">
        <v>41</v>
      </c>
      <c r="S12" s="25" t="s">
        <v>41</v>
      </c>
      <c r="T12" s="25" t="s">
        <v>24</v>
      </c>
      <c r="U12" s="25" t="s">
        <v>42</v>
      </c>
      <c r="V12" s="25" t="s">
        <v>25</v>
      </c>
      <c r="W12" s="122" t="s">
        <v>25</v>
      </c>
      <c r="X12" s="122" t="s">
        <v>25</v>
      </c>
      <c r="Y12" s="122" t="s">
        <v>25</v>
      </c>
      <c r="Z12" s="122" t="s">
        <v>25</v>
      </c>
      <c r="AA12" s="287" t="s">
        <v>166</v>
      </c>
      <c r="AB12" s="122" t="s">
        <v>25</v>
      </c>
      <c r="AC12" s="107"/>
      <c r="AD12" s="310"/>
      <c r="AE12" s="310"/>
      <c r="AF12" s="310"/>
      <c r="AG12" s="310"/>
      <c r="AH12" s="107"/>
      <c r="AI12" s="107"/>
      <c r="AJ12" s="113"/>
      <c r="AK12" s="113"/>
      <c r="AL12" s="113"/>
      <c r="AM12" s="113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</row>
    <row r="13" spans="1:71" x14ac:dyDescent="0.2">
      <c r="A13" s="88"/>
      <c r="B13" s="31" t="s">
        <v>3</v>
      </c>
      <c r="C13" s="124" t="s">
        <v>13</v>
      </c>
      <c r="D13" s="123" t="s">
        <v>2</v>
      </c>
      <c r="E13" s="125"/>
      <c r="F13" s="123"/>
      <c r="G13" s="123" t="s">
        <v>16</v>
      </c>
      <c r="H13" s="126" t="s">
        <v>16</v>
      </c>
      <c r="I13" s="314" t="s">
        <v>15</v>
      </c>
      <c r="J13" s="310"/>
      <c r="K13" s="310"/>
      <c r="L13" s="315"/>
      <c r="M13" s="37" t="s">
        <v>32</v>
      </c>
      <c r="N13" s="31" t="s">
        <v>35</v>
      </c>
      <c r="O13" s="31" t="s">
        <v>3</v>
      </c>
      <c r="P13" s="285" t="s">
        <v>3</v>
      </c>
      <c r="Q13" s="31" t="s">
        <v>32</v>
      </c>
      <c r="R13" s="31" t="s">
        <v>35</v>
      </c>
      <c r="S13" s="31" t="s">
        <v>3</v>
      </c>
      <c r="T13" s="31" t="s">
        <v>43</v>
      </c>
      <c r="U13" s="31" t="s">
        <v>43</v>
      </c>
      <c r="V13" s="31" t="s">
        <v>26</v>
      </c>
      <c r="W13" s="127" t="s">
        <v>27</v>
      </c>
      <c r="X13" s="127" t="s">
        <v>27</v>
      </c>
      <c r="Y13" s="127" t="s">
        <v>44</v>
      </c>
      <c r="Z13" s="127" t="s">
        <v>28</v>
      </c>
      <c r="AA13" s="288" t="s">
        <v>167</v>
      </c>
      <c r="AB13" s="127" t="s">
        <v>28</v>
      </c>
      <c r="AC13" s="115"/>
      <c r="AD13" s="310"/>
      <c r="AE13" s="310"/>
      <c r="AF13" s="310"/>
      <c r="AG13" s="310"/>
      <c r="AH13" s="128"/>
      <c r="AI13" s="128"/>
      <c r="AJ13" s="128"/>
      <c r="AK13" s="113"/>
      <c r="AL13" s="113"/>
      <c r="AM13" s="113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</row>
    <row r="14" spans="1:71" x14ac:dyDescent="0.2">
      <c r="A14" s="88" t="s">
        <v>3</v>
      </c>
      <c r="B14" s="31" t="s">
        <v>7</v>
      </c>
      <c r="C14" s="124" t="s">
        <v>14</v>
      </c>
      <c r="D14" s="123" t="s">
        <v>15</v>
      </c>
      <c r="E14" s="125" t="s">
        <v>19</v>
      </c>
      <c r="F14" s="123" t="s">
        <v>20</v>
      </c>
      <c r="G14" s="123" t="s">
        <v>15</v>
      </c>
      <c r="H14" s="126" t="s">
        <v>15</v>
      </c>
      <c r="I14" s="316" t="s">
        <v>17</v>
      </c>
      <c r="J14" s="317"/>
      <c r="K14" s="317"/>
      <c r="L14" s="318"/>
      <c r="M14" s="37" t="s">
        <v>14</v>
      </c>
      <c r="N14" s="31" t="s">
        <v>14</v>
      </c>
      <c r="O14" s="31" t="s">
        <v>14</v>
      </c>
      <c r="P14" s="285" t="s">
        <v>14</v>
      </c>
      <c r="Q14" s="31" t="s">
        <v>14</v>
      </c>
      <c r="R14" s="31" t="s">
        <v>14</v>
      </c>
      <c r="S14" s="31" t="s">
        <v>14</v>
      </c>
      <c r="T14" s="31" t="s">
        <v>14</v>
      </c>
      <c r="U14" s="31" t="s">
        <v>14</v>
      </c>
      <c r="V14" s="31" t="s">
        <v>15</v>
      </c>
      <c r="W14" s="31" t="s">
        <v>14</v>
      </c>
      <c r="X14" s="31" t="s">
        <v>15</v>
      </c>
      <c r="Y14" s="31" t="s">
        <v>15</v>
      </c>
      <c r="Z14" s="31" t="s">
        <v>14</v>
      </c>
      <c r="AA14" s="285" t="s">
        <v>14</v>
      </c>
      <c r="AB14" s="127" t="s">
        <v>15</v>
      </c>
      <c r="AC14" s="115"/>
      <c r="AD14" s="294"/>
      <c r="AE14" s="294"/>
      <c r="AF14" s="294"/>
      <c r="AG14" s="294"/>
      <c r="AH14" s="128"/>
      <c r="AI14" s="128"/>
      <c r="AJ14" s="128"/>
      <c r="AK14" s="113"/>
      <c r="AL14" s="113"/>
      <c r="AM14" s="129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</row>
    <row r="15" spans="1:71" x14ac:dyDescent="0.2">
      <c r="A15" s="34" t="s">
        <v>91</v>
      </c>
      <c r="B15" s="130" t="s">
        <v>11</v>
      </c>
      <c r="C15" s="143" t="s">
        <v>18</v>
      </c>
      <c r="D15" s="148" t="s">
        <v>17</v>
      </c>
      <c r="E15" s="144" t="s">
        <v>21</v>
      </c>
      <c r="F15" s="131" t="s">
        <v>21</v>
      </c>
      <c r="G15" s="131" t="s">
        <v>17</v>
      </c>
      <c r="H15" s="132" t="s">
        <v>17</v>
      </c>
      <c r="I15" s="148" t="s">
        <v>12</v>
      </c>
      <c r="J15" s="148" t="s">
        <v>46</v>
      </c>
      <c r="K15" s="150" t="s">
        <v>47</v>
      </c>
      <c r="L15" s="160" t="s">
        <v>85</v>
      </c>
      <c r="M15" s="130" t="s">
        <v>30</v>
      </c>
      <c r="N15" s="130" t="s">
        <v>30</v>
      </c>
      <c r="O15" s="130" t="s">
        <v>30</v>
      </c>
      <c r="P15" s="286" t="s">
        <v>30</v>
      </c>
      <c r="Q15" s="130" t="s">
        <v>30</v>
      </c>
      <c r="R15" s="130" t="s">
        <v>30</v>
      </c>
      <c r="S15" s="130" t="s">
        <v>30</v>
      </c>
      <c r="T15" s="130" t="s">
        <v>30</v>
      </c>
      <c r="U15" s="130" t="s">
        <v>30</v>
      </c>
      <c r="V15" s="130" t="s">
        <v>17</v>
      </c>
      <c r="W15" s="35" t="s">
        <v>30</v>
      </c>
      <c r="X15" s="35" t="s">
        <v>17</v>
      </c>
      <c r="Y15" s="35" t="s">
        <v>17</v>
      </c>
      <c r="Z15" s="35" t="s">
        <v>30</v>
      </c>
      <c r="AA15" s="289" t="s">
        <v>30</v>
      </c>
      <c r="AB15" s="35" t="s">
        <v>17</v>
      </c>
      <c r="AC15" s="8"/>
      <c r="AD15" s="91"/>
      <c r="AE15" s="91"/>
      <c r="AF15" s="91"/>
      <c r="AG15" s="91"/>
      <c r="AH15" s="128"/>
      <c r="AI15" s="128"/>
      <c r="AJ15" s="128"/>
      <c r="AK15" s="129"/>
      <c r="AL15" s="129"/>
      <c r="AM15" s="129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</row>
    <row r="16" spans="1:71" x14ac:dyDescent="0.2">
      <c r="A16" s="8"/>
      <c r="B16" s="37"/>
      <c r="C16" s="133"/>
      <c r="D16" s="133"/>
      <c r="E16" s="133"/>
      <c r="F16" s="133"/>
      <c r="G16" s="134"/>
      <c r="H16" s="133"/>
      <c r="J16" s="133"/>
      <c r="K16" s="133"/>
      <c r="L16" s="133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C16" s="8"/>
      <c r="AD16" s="135"/>
      <c r="AE16" s="136"/>
      <c r="AF16" s="137"/>
      <c r="AG16" s="128"/>
      <c r="AH16" s="128"/>
      <c r="AI16" s="128"/>
      <c r="AJ16" s="128"/>
      <c r="AK16" s="129"/>
      <c r="AL16" s="129"/>
      <c r="AM16" s="129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</row>
    <row r="17" spans="1:70" x14ac:dyDescent="0.2">
      <c r="A17" s="138" t="s">
        <v>48</v>
      </c>
      <c r="B17" s="166">
        <v>5882.3</v>
      </c>
      <c r="C17" s="139">
        <v>23.012</v>
      </c>
      <c r="D17" s="134">
        <v>8.6800375299507344</v>
      </c>
      <c r="E17" s="134">
        <v>2.6960000000000002</v>
      </c>
      <c r="F17" s="134">
        <v>2.3109999999999999</v>
      </c>
      <c r="G17" s="134">
        <f>E17*(F17/2)^2*PI()</f>
        <v>11.308621284610622</v>
      </c>
      <c r="H17" s="134">
        <v>11.31</v>
      </c>
      <c r="I17" s="140">
        <f>H17-D17</f>
        <v>2.6299624700492661</v>
      </c>
      <c r="J17" s="140">
        <v>2.6257416650102869</v>
      </c>
      <c r="K17" s="140">
        <v>2.6052950160588</v>
      </c>
      <c r="L17" s="140">
        <v>2.5865796991372001</v>
      </c>
      <c r="M17" s="141">
        <v>55.835999999999999</v>
      </c>
      <c r="N17" s="27">
        <v>30.558</v>
      </c>
      <c r="O17" s="27"/>
      <c r="P17" s="27"/>
      <c r="Q17" s="141">
        <v>53.591000000000001</v>
      </c>
      <c r="R17" s="140">
        <v>30.558</v>
      </c>
      <c r="S17" s="140"/>
      <c r="T17" s="140">
        <v>11.576000000000001</v>
      </c>
      <c r="U17" s="140">
        <v>9.9610000000000003</v>
      </c>
      <c r="V17" s="140">
        <f>L17</f>
        <v>2.5865796991372001</v>
      </c>
      <c r="W17" s="140">
        <f t="shared" ref="W17:W35" si="0">T17-U17</f>
        <v>1.6150000000000002</v>
      </c>
      <c r="X17" s="140">
        <f t="shared" ref="X17:X35" si="1">W17/$W$9</f>
        <v>1.6185608338344359</v>
      </c>
      <c r="Y17" s="140">
        <f t="shared" ref="Y17:Y35" si="2">X17*$W$10</f>
        <v>1.6347429727012592</v>
      </c>
      <c r="Z17" s="140">
        <f>(M17-Q17-W17)</f>
        <v>0.62999999999999723</v>
      </c>
      <c r="AA17" s="140"/>
      <c r="AB17" s="140">
        <f t="shared" ref="AB17:AB35" si="3">ABS(Z17/$W$8)</f>
        <v>0.74130742049469633</v>
      </c>
      <c r="AC17" s="142"/>
      <c r="AD17" s="140"/>
      <c r="AE17" s="136"/>
      <c r="AF17" s="137"/>
      <c r="AG17" s="128"/>
      <c r="AH17" s="128"/>
      <c r="AI17" s="128"/>
      <c r="AJ17" s="128"/>
      <c r="AK17" s="129"/>
      <c r="AL17" s="129"/>
      <c r="AM17" s="129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</row>
    <row r="18" spans="1:70" x14ac:dyDescent="0.2">
      <c r="A18" s="138" t="s">
        <v>49</v>
      </c>
      <c r="B18" s="166">
        <v>5897.3</v>
      </c>
      <c r="C18" s="139">
        <v>22.286999999999999</v>
      </c>
      <c r="D18" s="134">
        <v>8.2998110452688074</v>
      </c>
      <c r="E18" s="134">
        <v>2.5720000000000001</v>
      </c>
      <c r="F18" s="134">
        <v>2.3149999999999999</v>
      </c>
      <c r="G18" s="134">
        <f t="shared" ref="G18:G35" si="4">E18*(F18/2)^2*PI()</f>
        <v>10.825870714585049</v>
      </c>
      <c r="H18" s="134">
        <v>10.83</v>
      </c>
      <c r="I18" s="140">
        <f t="shared" ref="I18:I35" si="5">H18-D18</f>
        <v>2.5301889547311927</v>
      </c>
      <c r="J18" s="140">
        <v>2.5236237463293261</v>
      </c>
      <c r="K18" s="140">
        <v>2.50501486995259</v>
      </c>
      <c r="L18" s="140">
        <v>2.4895992384967647</v>
      </c>
      <c r="M18" s="141">
        <v>55.929000000000002</v>
      </c>
      <c r="N18" s="27">
        <v>31.907</v>
      </c>
      <c r="O18" s="27">
        <f>M18-N18</f>
        <v>24.022000000000002</v>
      </c>
      <c r="P18" s="291">
        <v>25.053699999999999</v>
      </c>
      <c r="Q18" s="141">
        <v>54.192999999999998</v>
      </c>
      <c r="R18" s="140">
        <v>31.907</v>
      </c>
      <c r="S18" s="140">
        <f>Q18-R18</f>
        <v>22.285999999999998</v>
      </c>
      <c r="T18" s="140">
        <v>10.545999999999999</v>
      </c>
      <c r="U18" s="140">
        <v>10.057</v>
      </c>
      <c r="V18" s="140">
        <f t="shared" ref="V18:V35" si="6">L18</f>
        <v>2.4895992384967647</v>
      </c>
      <c r="W18" s="292">
        <f>T18-U18+(P18-O18-AA18)</f>
        <v>1.3131999999999961</v>
      </c>
      <c r="X18" s="140">
        <f t="shared" si="1"/>
        <v>1.3160954099017801</v>
      </c>
      <c r="Y18" s="140">
        <f t="shared" si="2"/>
        <v>1.3292535428800538</v>
      </c>
      <c r="Z18" s="292">
        <f>(P18-S18-W18)</f>
        <v>1.4545000000000052</v>
      </c>
      <c r="AA18" s="290">
        <v>0.20749999999999999</v>
      </c>
      <c r="AB18" s="140">
        <f>ABS(Z18/$W$8)</f>
        <v>1.7114787985865785</v>
      </c>
      <c r="AC18" s="8"/>
      <c r="AD18" s="140"/>
      <c r="AE18" s="136"/>
      <c r="AF18" s="137"/>
      <c r="AG18" s="128"/>
      <c r="AH18" s="128"/>
      <c r="AI18" s="128"/>
      <c r="AJ18" s="128"/>
      <c r="AK18" s="129"/>
      <c r="AL18" s="129"/>
      <c r="AM18" s="129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</row>
    <row r="19" spans="1:70" x14ac:dyDescent="0.2">
      <c r="A19" s="138" t="s">
        <v>50</v>
      </c>
      <c r="B19" s="166">
        <v>5908.9</v>
      </c>
      <c r="C19" s="139">
        <v>25.353999999999999</v>
      </c>
      <c r="D19" s="134">
        <v>9.4990062238831676</v>
      </c>
      <c r="E19" s="134">
        <v>2.9470000000000001</v>
      </c>
      <c r="F19" s="134">
        <v>2.298</v>
      </c>
      <c r="G19" s="134">
        <f t="shared" si="4"/>
        <v>12.222781999154014</v>
      </c>
      <c r="H19" s="134">
        <v>12.22</v>
      </c>
      <c r="I19" s="140">
        <f t="shared" si="5"/>
        <v>2.720993776116833</v>
      </c>
      <c r="J19" s="140">
        <v>2.7124730519615401</v>
      </c>
      <c r="K19" s="140">
        <v>2.6936043358289798</v>
      </c>
      <c r="L19" s="140">
        <v>2.6748046326720498</v>
      </c>
      <c r="M19" s="141">
        <v>58.619</v>
      </c>
      <c r="N19" s="27">
        <v>31.734999999999999</v>
      </c>
      <c r="O19" s="27">
        <f>M19-N19</f>
        <v>26.884</v>
      </c>
      <c r="P19" s="291">
        <v>27.829599999999999</v>
      </c>
      <c r="Q19" s="141">
        <v>57.091000000000001</v>
      </c>
      <c r="R19" s="140">
        <v>31.734999999999999</v>
      </c>
      <c r="S19" s="140">
        <f>Q19-R19</f>
        <v>25.356000000000002</v>
      </c>
      <c r="T19" s="140">
        <v>10.69</v>
      </c>
      <c r="U19" s="140">
        <v>10.065</v>
      </c>
      <c r="V19" s="140">
        <f t="shared" si="6"/>
        <v>2.6748046326720498</v>
      </c>
      <c r="W19" s="292">
        <f>T19-U19+(P19-O19-AA19)</f>
        <v>1.3857999999999988</v>
      </c>
      <c r="X19" s="140">
        <f t="shared" si="1"/>
        <v>1.3888554820605319</v>
      </c>
      <c r="Y19" s="140">
        <f t="shared" si="2"/>
        <v>1.4027410597952956</v>
      </c>
      <c r="Z19" s="292">
        <f>(P19-S19-W19)</f>
        <v>1.0877999999999988</v>
      </c>
      <c r="AA19" s="290">
        <v>0.18479999999999999</v>
      </c>
      <c r="AB19" s="140">
        <f t="shared" si="3"/>
        <v>1.2799908127208466</v>
      </c>
      <c r="AC19" s="8"/>
      <c r="AD19" s="140"/>
      <c r="AE19" s="136"/>
      <c r="AF19" s="137"/>
      <c r="AG19" s="128"/>
      <c r="AH19" s="128"/>
      <c r="AI19" s="128"/>
      <c r="AJ19" s="128"/>
      <c r="AK19" s="129"/>
      <c r="AL19" s="129"/>
      <c r="AM19" s="129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</row>
    <row r="20" spans="1:70" x14ac:dyDescent="0.2">
      <c r="A20" s="138" t="s">
        <v>51</v>
      </c>
      <c r="B20" s="166">
        <v>5924.2</v>
      </c>
      <c r="C20" s="139">
        <v>20.850999999999999</v>
      </c>
      <c r="D20" s="134">
        <v>7.8608035548361421</v>
      </c>
      <c r="E20" s="134">
        <v>2.5870000000000002</v>
      </c>
      <c r="F20" s="134">
        <v>2.31</v>
      </c>
      <c r="G20" s="134">
        <f t="shared" si="4"/>
        <v>10.842021642417155</v>
      </c>
      <c r="H20" s="134">
        <v>10.84</v>
      </c>
      <c r="I20" s="140">
        <f t="shared" si="5"/>
        <v>2.9791964451638577</v>
      </c>
      <c r="J20" s="140">
        <v>2.9779176442671109</v>
      </c>
      <c r="K20" s="140">
        <v>2.9518748433564199</v>
      </c>
      <c r="L20" s="140">
        <v>2.9329791098892501</v>
      </c>
      <c r="M20" s="141">
        <v>54.125999999999998</v>
      </c>
      <c r="N20" s="27">
        <v>30.748000000000001</v>
      </c>
      <c r="O20" s="27"/>
      <c r="P20" s="27"/>
      <c r="Q20" s="141">
        <v>51.603000000000002</v>
      </c>
      <c r="R20" s="140">
        <v>30.748000000000001</v>
      </c>
      <c r="S20" s="140"/>
      <c r="T20" s="140">
        <v>11.613999999999999</v>
      </c>
      <c r="U20" s="140">
        <v>9.9990000000000006</v>
      </c>
      <c r="V20" s="140">
        <f t="shared" si="6"/>
        <v>2.9329791098892501</v>
      </c>
      <c r="W20" s="140">
        <f t="shared" si="0"/>
        <v>1.6149999999999984</v>
      </c>
      <c r="X20" s="140">
        <f t="shared" si="1"/>
        <v>1.6185608338344342</v>
      </c>
      <c r="Y20" s="140">
        <f t="shared" si="2"/>
        <v>1.6347429727012575</v>
      </c>
      <c r="Z20" s="140">
        <f>(M20-Q20-W20)</f>
        <v>0.9079999999999977</v>
      </c>
      <c r="AA20" s="140"/>
      <c r="AB20" s="140">
        <f t="shared" si="3"/>
        <v>1.0684240282685484</v>
      </c>
      <c r="AC20" s="8"/>
      <c r="AD20" s="140"/>
      <c r="AE20" s="136"/>
      <c r="AF20" s="137"/>
      <c r="AG20" s="128"/>
      <c r="AH20" s="128"/>
      <c r="AI20" s="128"/>
      <c r="AJ20" s="128"/>
      <c r="AK20" s="129"/>
      <c r="AL20" s="129"/>
      <c r="AM20" s="129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</row>
    <row r="21" spans="1:70" x14ac:dyDescent="0.2">
      <c r="A21" s="138" t="s">
        <v>52</v>
      </c>
      <c r="B21" s="166">
        <v>5934.7</v>
      </c>
      <c r="C21" s="139">
        <v>19.472999999999999</v>
      </c>
      <c r="D21" s="134">
        <v>7.338306238283975</v>
      </c>
      <c r="E21" s="134">
        <v>2.4380000000000002</v>
      </c>
      <c r="F21" s="134">
        <v>2.3050000000000002</v>
      </c>
      <c r="G21" s="134">
        <f t="shared" si="4"/>
        <v>10.173384107932568</v>
      </c>
      <c r="H21" s="134">
        <v>10.17</v>
      </c>
      <c r="I21" s="140">
        <f t="shared" si="5"/>
        <v>2.8316937617160249</v>
      </c>
      <c r="J21" s="140">
        <v>2.8223628900215898</v>
      </c>
      <c r="K21" s="140">
        <v>2.80509216042651</v>
      </c>
      <c r="L21" s="140">
        <v>2.78721535243263</v>
      </c>
      <c r="M21" s="141">
        <v>53.616999999999997</v>
      </c>
      <c r="N21" s="27">
        <v>32.21</v>
      </c>
      <c r="O21" s="27">
        <f>M21-N21</f>
        <v>21.406999999999996</v>
      </c>
      <c r="P21" s="291">
        <v>22.281099999999999</v>
      </c>
      <c r="Q21" s="141">
        <v>51.683999999999997</v>
      </c>
      <c r="R21" s="140">
        <v>32.21</v>
      </c>
      <c r="S21" s="140">
        <f>Q21-R21</f>
        <v>19.473999999999997</v>
      </c>
      <c r="T21" s="140">
        <v>10.451000000000001</v>
      </c>
      <c r="U21" s="140">
        <v>9.9819999999999993</v>
      </c>
      <c r="V21" s="140">
        <f t="shared" si="6"/>
        <v>2.78721535243263</v>
      </c>
      <c r="W21" s="292">
        <f>T21-U21+(P21-O21-AA21)</f>
        <v>1.0829000000000033</v>
      </c>
      <c r="X21" s="140">
        <f t="shared" si="1"/>
        <v>1.0852876327921459</v>
      </c>
      <c r="Y21" s="140">
        <f t="shared" si="2"/>
        <v>1.0961381827481105</v>
      </c>
      <c r="Z21" s="292">
        <f>(P21-S21-W21)</f>
        <v>1.7241999999999986</v>
      </c>
      <c r="AA21" s="290">
        <v>0.26019999999999999</v>
      </c>
      <c r="AB21" s="140">
        <f t="shared" si="3"/>
        <v>2.0288289752650157</v>
      </c>
      <c r="AC21" s="8"/>
      <c r="AD21" s="140"/>
      <c r="AE21" s="136"/>
      <c r="AF21" s="137"/>
      <c r="AG21" s="128"/>
      <c r="AH21" s="128"/>
      <c r="AI21" s="128"/>
      <c r="AJ21" s="128"/>
      <c r="AK21" s="129"/>
      <c r="AL21" s="129"/>
      <c r="AM21" s="129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</row>
    <row r="22" spans="1:70" x14ac:dyDescent="0.2">
      <c r="A22" s="138" t="s">
        <v>53</v>
      </c>
      <c r="B22" s="166">
        <v>5941</v>
      </c>
      <c r="C22" s="139">
        <v>25.315000000000001</v>
      </c>
      <c r="D22" s="134">
        <v>9.402590679267373</v>
      </c>
      <c r="E22" s="134">
        <v>2.8959999999999999</v>
      </c>
      <c r="F22" s="134">
        <v>2.3250000000000002</v>
      </c>
      <c r="G22" s="134">
        <f t="shared" si="4"/>
        <v>12.295164774556399</v>
      </c>
      <c r="H22" s="134">
        <v>12.3</v>
      </c>
      <c r="I22" s="140">
        <f t="shared" si="5"/>
        <v>2.8974093207326277</v>
      </c>
      <c r="J22" s="140">
        <v>2.8882426736479534</v>
      </c>
      <c r="K22" s="140">
        <v>2.865962664876843</v>
      </c>
      <c r="L22" s="140">
        <v>2.8451035727385601</v>
      </c>
      <c r="M22" s="141">
        <v>58.844000000000001</v>
      </c>
      <c r="N22" s="27">
        <v>30.946000000000002</v>
      </c>
      <c r="O22" s="27"/>
      <c r="P22" s="27"/>
      <c r="Q22" s="141">
        <v>56.259</v>
      </c>
      <c r="R22" s="140">
        <v>30.946000000000002</v>
      </c>
      <c r="S22" s="140"/>
      <c r="T22" s="140">
        <v>12.18</v>
      </c>
      <c r="U22" s="140">
        <v>9.9809999999999999</v>
      </c>
      <c r="V22" s="140">
        <f t="shared" si="6"/>
        <v>2.8451035727385601</v>
      </c>
      <c r="W22" s="140">
        <f t="shared" si="0"/>
        <v>2.1989999999999998</v>
      </c>
      <c r="X22" s="140">
        <f t="shared" si="1"/>
        <v>2.2038484666265781</v>
      </c>
      <c r="Y22" s="140">
        <f t="shared" si="2"/>
        <v>2.2258822272260481</v>
      </c>
      <c r="Z22" s="140">
        <f>(M22-Q22-W22)</f>
        <v>0.38600000000000101</v>
      </c>
      <c r="AA22" s="140"/>
      <c r="AB22" s="140">
        <f t="shared" si="3"/>
        <v>0.45419787985865839</v>
      </c>
      <c r="AC22" s="8"/>
      <c r="AD22" s="140"/>
      <c r="AE22" s="136"/>
      <c r="AF22" s="137"/>
      <c r="AG22" s="128"/>
      <c r="AH22" s="128"/>
      <c r="AI22" s="128"/>
      <c r="AJ22" s="128"/>
      <c r="AK22" s="129"/>
      <c r="AL22" s="129"/>
      <c r="AM22" s="129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</row>
    <row r="23" spans="1:70" x14ac:dyDescent="0.2">
      <c r="A23" s="138" t="s">
        <v>54</v>
      </c>
      <c r="B23" s="166">
        <v>5953</v>
      </c>
      <c r="C23" s="139">
        <v>25.183</v>
      </c>
      <c r="D23" s="134">
        <v>9.4116434782516443</v>
      </c>
      <c r="E23" s="134">
        <v>2.87</v>
      </c>
      <c r="F23" s="134">
        <v>2.3250000000000002</v>
      </c>
      <c r="G23" s="134">
        <f t="shared" si="4"/>
        <v>12.184780007934004</v>
      </c>
      <c r="H23" s="134">
        <v>12.19</v>
      </c>
      <c r="I23" s="140">
        <f t="shared" si="5"/>
        <v>2.7783565217483552</v>
      </c>
      <c r="J23" s="140">
        <v>2.7705918248535699</v>
      </c>
      <c r="K23" s="140">
        <v>2.74961013732158</v>
      </c>
      <c r="L23" s="140">
        <v>2.7300200574228</v>
      </c>
      <c r="M23" s="141">
        <v>59.332999999999998</v>
      </c>
      <c r="N23" s="27">
        <v>31.776</v>
      </c>
      <c r="O23" s="27">
        <f>M23-N23</f>
        <v>27.556999999999999</v>
      </c>
      <c r="P23" s="291">
        <v>28.360499999999998</v>
      </c>
      <c r="Q23" s="141">
        <v>56.954000000000001</v>
      </c>
      <c r="R23" s="140">
        <v>31.776</v>
      </c>
      <c r="S23" s="140">
        <f>Q23-R23</f>
        <v>25.178000000000001</v>
      </c>
      <c r="T23" s="140">
        <v>11.475</v>
      </c>
      <c r="U23" s="140">
        <v>10.063000000000001</v>
      </c>
      <c r="V23" s="140">
        <f t="shared" si="6"/>
        <v>2.7300200574228</v>
      </c>
      <c r="W23" s="292">
        <f t="shared" si="0"/>
        <v>1.411999999999999</v>
      </c>
      <c r="X23" s="140">
        <f t="shared" si="1"/>
        <v>1.4151132491481249</v>
      </c>
      <c r="Y23" s="140">
        <f t="shared" si="2"/>
        <v>1.4292613482688397</v>
      </c>
      <c r="Z23" s="292">
        <f>(P23-S23-W23)</f>
        <v>1.7704999999999984</v>
      </c>
      <c r="AA23" s="290">
        <v>0.05</v>
      </c>
      <c r="AB23" s="140">
        <f t="shared" si="3"/>
        <v>2.0833091872791498</v>
      </c>
      <c r="AC23" s="8"/>
      <c r="AD23" s="140"/>
      <c r="AE23" s="136"/>
      <c r="AF23" s="137"/>
      <c r="AG23" s="128"/>
      <c r="AH23" s="128"/>
      <c r="AI23" s="128"/>
      <c r="AJ23" s="128"/>
      <c r="AK23" s="129"/>
      <c r="AL23" s="129"/>
      <c r="AM23" s="129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</row>
    <row r="24" spans="1:70" x14ac:dyDescent="0.2">
      <c r="A24" s="138" t="s">
        <v>55</v>
      </c>
      <c r="B24" s="166">
        <v>5877</v>
      </c>
      <c r="C24" s="139"/>
      <c r="D24" s="134"/>
      <c r="E24" s="134"/>
      <c r="F24" s="134"/>
      <c r="G24" s="134"/>
      <c r="H24" s="134"/>
      <c r="I24" s="140"/>
      <c r="J24" s="140"/>
      <c r="K24" s="140"/>
      <c r="L24" s="140"/>
      <c r="M24" s="141"/>
      <c r="N24" s="27"/>
      <c r="O24" s="27"/>
      <c r="P24" s="27"/>
      <c r="Q24" s="141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8"/>
      <c r="AD24" s="140"/>
      <c r="AE24" s="136"/>
      <c r="AF24" s="137"/>
      <c r="AG24" s="128"/>
      <c r="AH24" s="128"/>
      <c r="AI24" s="128"/>
      <c r="AJ24" s="128"/>
      <c r="AK24" s="129"/>
      <c r="AL24" s="129"/>
      <c r="AM24" s="129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</row>
    <row r="25" spans="1:70" x14ac:dyDescent="0.2">
      <c r="A25" s="138" t="s">
        <v>56</v>
      </c>
      <c r="B25" s="166">
        <v>5889.3</v>
      </c>
      <c r="C25" s="139"/>
      <c r="D25" s="134"/>
      <c r="E25" s="134"/>
      <c r="F25" s="134"/>
      <c r="G25" s="134"/>
      <c r="H25" s="134"/>
      <c r="I25" s="140"/>
      <c r="J25" s="140"/>
      <c r="K25" s="140"/>
      <c r="L25" s="140"/>
      <c r="M25" s="141"/>
      <c r="N25" s="27"/>
      <c r="O25" s="27"/>
      <c r="P25" s="27"/>
      <c r="Q25" s="141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8"/>
      <c r="AD25" s="140"/>
      <c r="AE25" s="136"/>
      <c r="AF25" s="137"/>
      <c r="AG25" s="128"/>
      <c r="AH25" s="128"/>
      <c r="AI25" s="128"/>
      <c r="AJ25" s="128"/>
      <c r="AK25" s="129"/>
      <c r="AL25" s="129"/>
      <c r="AM25" s="129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</row>
    <row r="26" spans="1:70" x14ac:dyDescent="0.2">
      <c r="A26" s="138" t="s">
        <v>57</v>
      </c>
      <c r="B26" s="166">
        <v>5912.6</v>
      </c>
      <c r="C26" s="139"/>
      <c r="D26" s="134"/>
      <c r="E26" s="134"/>
      <c r="F26" s="134"/>
      <c r="G26" s="134"/>
      <c r="H26" s="134"/>
      <c r="I26" s="140"/>
      <c r="J26" s="140"/>
      <c r="K26" s="140"/>
      <c r="L26" s="140"/>
      <c r="M26" s="141"/>
      <c r="N26" s="27"/>
      <c r="O26" s="27"/>
      <c r="P26" s="27"/>
      <c r="Q26" s="141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8"/>
      <c r="AD26" s="140"/>
      <c r="AE26" s="136"/>
      <c r="AF26" s="137"/>
      <c r="AG26" s="128"/>
      <c r="AH26" s="128"/>
      <c r="AI26" s="128"/>
      <c r="AJ26" s="128"/>
      <c r="AK26" s="129"/>
      <c r="AL26" s="129"/>
      <c r="AM26" s="129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</row>
    <row r="27" spans="1:70" x14ac:dyDescent="0.2">
      <c r="A27" s="138" t="s">
        <v>58</v>
      </c>
      <c r="B27" s="166">
        <v>5930.2</v>
      </c>
      <c r="C27" s="139"/>
      <c r="D27" s="134"/>
      <c r="E27" s="134"/>
      <c r="F27" s="134"/>
      <c r="G27" s="134"/>
      <c r="H27" s="134"/>
      <c r="I27" s="140"/>
      <c r="J27" s="140"/>
      <c r="K27" s="140"/>
      <c r="L27" s="140"/>
      <c r="M27" s="141"/>
      <c r="N27" s="27"/>
      <c r="O27" s="27"/>
      <c r="P27" s="27"/>
      <c r="Q27" s="141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8"/>
      <c r="AD27" s="140"/>
      <c r="AE27" s="136"/>
      <c r="AF27" s="137"/>
      <c r="AG27" s="128"/>
      <c r="AH27" s="128"/>
      <c r="AI27" s="128"/>
      <c r="AJ27" s="128"/>
      <c r="AK27" s="129"/>
      <c r="AL27" s="129"/>
      <c r="AM27" s="129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</row>
    <row r="28" spans="1:70" x14ac:dyDescent="0.2">
      <c r="A28" s="138" t="s">
        <v>59</v>
      </c>
      <c r="B28" s="166">
        <v>5947</v>
      </c>
      <c r="C28" s="139"/>
      <c r="D28" s="134"/>
      <c r="E28" s="134"/>
      <c r="F28" s="134"/>
      <c r="G28" s="134"/>
      <c r="H28" s="134"/>
      <c r="I28" s="140"/>
      <c r="J28" s="140"/>
      <c r="K28" s="140"/>
      <c r="L28" s="140"/>
      <c r="M28" s="141"/>
      <c r="N28" s="27"/>
      <c r="O28" s="27"/>
      <c r="P28" s="27"/>
      <c r="Q28" s="141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8"/>
      <c r="AD28" s="140"/>
      <c r="AE28" s="136"/>
      <c r="AF28" s="137"/>
      <c r="AG28" s="128"/>
      <c r="AH28" s="128"/>
      <c r="AI28" s="128"/>
      <c r="AJ28" s="128"/>
      <c r="AK28" s="129"/>
      <c r="AL28" s="129"/>
      <c r="AM28" s="129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</row>
    <row r="29" spans="1:70" x14ac:dyDescent="0.2">
      <c r="A29" s="138" t="s">
        <v>60</v>
      </c>
      <c r="B29" s="166">
        <v>5992.7</v>
      </c>
      <c r="C29" s="139"/>
      <c r="D29" s="134"/>
      <c r="E29" s="134"/>
      <c r="F29" s="134"/>
      <c r="G29" s="134"/>
      <c r="H29" s="134"/>
      <c r="I29" s="140"/>
      <c r="J29" s="140"/>
      <c r="K29" s="140"/>
      <c r="L29" s="140"/>
      <c r="M29" s="141"/>
      <c r="N29" s="27"/>
      <c r="O29" s="27"/>
      <c r="P29" s="27"/>
      <c r="Q29" s="141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8"/>
      <c r="AD29" s="140"/>
      <c r="AE29" s="136"/>
      <c r="AF29" s="137"/>
      <c r="AG29" s="128"/>
      <c r="AH29" s="128"/>
      <c r="AI29" s="128"/>
      <c r="AJ29" s="128"/>
      <c r="AK29" s="129"/>
      <c r="AL29" s="129"/>
      <c r="AM29" s="129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</row>
    <row r="30" spans="1:70" x14ac:dyDescent="0.2">
      <c r="A30" s="138" t="s">
        <v>61</v>
      </c>
      <c r="B30" s="166">
        <v>5968.1</v>
      </c>
      <c r="C30" s="139">
        <v>27.99</v>
      </c>
      <c r="D30" s="134">
        <v>10.432307149688691</v>
      </c>
      <c r="E30" s="134">
        <v>2.8969999999999998</v>
      </c>
      <c r="F30" s="134">
        <v>2.3119999999999998</v>
      </c>
      <c r="G30" s="134">
        <f t="shared" si="4"/>
        <v>12.162253074868966</v>
      </c>
      <c r="H30" s="134">
        <v>12.16</v>
      </c>
      <c r="I30" s="140">
        <f t="shared" si="5"/>
        <v>1.7276928503113087</v>
      </c>
      <c r="J30" s="140">
        <v>1.7268121250708377</v>
      </c>
      <c r="K30" s="140">
        <v>1.70565012912517</v>
      </c>
      <c r="L30" s="140">
        <v>1.6882708661172501</v>
      </c>
      <c r="M30" s="141">
        <v>59.953000000000003</v>
      </c>
      <c r="N30" s="27">
        <v>30.439</v>
      </c>
      <c r="O30" s="27"/>
      <c r="P30" s="27"/>
      <c r="Q30" s="141">
        <v>58.427999999999997</v>
      </c>
      <c r="R30" s="140">
        <v>30.439</v>
      </c>
      <c r="S30" s="140"/>
      <c r="T30" s="140">
        <v>11.318999999999999</v>
      </c>
      <c r="U30" s="140">
        <v>10.079000000000001</v>
      </c>
      <c r="V30" s="140">
        <f t="shared" si="6"/>
        <v>1.6882708661172501</v>
      </c>
      <c r="W30" s="140">
        <f t="shared" si="0"/>
        <v>1.2399999999999984</v>
      </c>
      <c r="X30" s="140">
        <f t="shared" si="1"/>
        <v>1.2427340148326302</v>
      </c>
      <c r="Y30" s="140">
        <f t="shared" si="2"/>
        <v>1.2551586911142778</v>
      </c>
      <c r="Z30" s="140">
        <f>(M30-Q30-W30)</f>
        <v>0.28500000000000725</v>
      </c>
      <c r="AA30" s="140"/>
      <c r="AB30" s="140">
        <f t="shared" si="3"/>
        <v>0.33535335689046786</v>
      </c>
      <c r="AC30" s="8"/>
      <c r="AD30" s="140"/>
      <c r="AE30" s="136"/>
      <c r="AF30" s="137"/>
      <c r="AG30" s="128"/>
      <c r="AH30" s="128"/>
      <c r="AI30" s="128"/>
      <c r="AJ30" s="128"/>
      <c r="AK30" s="129"/>
      <c r="AL30" s="129"/>
      <c r="AM30" s="129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</row>
    <row r="31" spans="1:70" x14ac:dyDescent="0.2">
      <c r="A31" s="138" t="s">
        <v>62</v>
      </c>
      <c r="B31" s="166">
        <v>5955.9</v>
      </c>
      <c r="C31" s="139">
        <v>26.454000000000001</v>
      </c>
      <c r="D31" s="134">
        <v>9.859895233760394</v>
      </c>
      <c r="E31" s="134">
        <v>2.911</v>
      </c>
      <c r="F31" s="134">
        <v>2.3140000000000001</v>
      </c>
      <c r="G31" s="134">
        <f t="shared" si="4"/>
        <v>12.242180994497925</v>
      </c>
      <c r="H31" s="134">
        <v>12.24</v>
      </c>
      <c r="I31" s="140">
        <f t="shared" si="5"/>
        <v>2.3801047662396062</v>
      </c>
      <c r="J31" s="140">
        <v>2.3776095231456349</v>
      </c>
      <c r="K31" s="140">
        <v>2.3527077281301598</v>
      </c>
      <c r="L31" s="140">
        <v>2.3325911021926302</v>
      </c>
      <c r="M31" s="141">
        <v>59.32</v>
      </c>
      <c r="N31" s="27">
        <v>30.741</v>
      </c>
      <c r="O31" s="27"/>
      <c r="P31" s="27"/>
      <c r="Q31" s="141">
        <v>57.192999999999998</v>
      </c>
      <c r="R31" s="140">
        <v>30.741</v>
      </c>
      <c r="S31" s="140"/>
      <c r="T31" s="140">
        <v>11.991</v>
      </c>
      <c r="U31" s="140">
        <v>10.051</v>
      </c>
      <c r="V31" s="140">
        <f t="shared" si="6"/>
        <v>2.3325911021926302</v>
      </c>
      <c r="W31" s="140">
        <f t="shared" si="0"/>
        <v>1.9399999999999995</v>
      </c>
      <c r="X31" s="140">
        <f t="shared" si="1"/>
        <v>1.9442774103026654</v>
      </c>
      <c r="Y31" s="140">
        <f t="shared" si="2"/>
        <v>1.9637160167433076</v>
      </c>
      <c r="Z31" s="140">
        <f>(M31-Q31-W31)</f>
        <v>0.18700000000000294</v>
      </c>
      <c r="AA31" s="140"/>
      <c r="AB31" s="140">
        <f t="shared" si="3"/>
        <v>0.22003886925795399</v>
      </c>
      <c r="AC31" s="8"/>
      <c r="AD31" s="140"/>
      <c r="AE31" s="136"/>
      <c r="AF31" s="137"/>
      <c r="AG31" s="128"/>
      <c r="AH31" s="128"/>
      <c r="AI31" s="128"/>
      <c r="AJ31" s="128"/>
      <c r="AK31" s="129"/>
      <c r="AL31" s="129"/>
      <c r="AM31" s="129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</row>
    <row r="32" spans="1:70" x14ac:dyDescent="0.2">
      <c r="A32" s="138" t="s">
        <v>63</v>
      </c>
      <c r="B32" s="166">
        <v>5927.1</v>
      </c>
      <c r="C32" s="139"/>
      <c r="D32" s="134"/>
      <c r="E32" s="134"/>
      <c r="F32" s="134"/>
      <c r="G32" s="134"/>
      <c r="H32" s="134"/>
      <c r="I32" s="140"/>
      <c r="J32" s="140"/>
      <c r="K32" s="140"/>
      <c r="L32" s="140"/>
      <c r="M32" s="141"/>
      <c r="N32" s="27"/>
      <c r="O32" s="27"/>
      <c r="P32" s="27"/>
      <c r="Q32" s="141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8"/>
      <c r="AD32" s="140"/>
      <c r="AE32" s="136"/>
      <c r="AF32" s="137"/>
      <c r="AG32" s="128"/>
      <c r="AH32" s="128"/>
      <c r="AI32" s="128"/>
      <c r="AJ32" s="128"/>
      <c r="AK32" s="129"/>
      <c r="AL32" s="129"/>
      <c r="AM32" s="129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</row>
    <row r="33" spans="1:70" x14ac:dyDescent="0.2">
      <c r="A33" s="138" t="s">
        <v>64</v>
      </c>
      <c r="B33" s="166">
        <v>5886.3</v>
      </c>
      <c r="C33" s="139"/>
      <c r="D33" s="134"/>
      <c r="E33" s="134"/>
      <c r="F33" s="134"/>
      <c r="G33" s="134"/>
      <c r="H33" s="134"/>
      <c r="I33" s="140"/>
      <c r="J33" s="140"/>
      <c r="K33" s="140"/>
      <c r="L33" s="140"/>
      <c r="M33" s="141"/>
      <c r="N33" s="27"/>
      <c r="O33" s="27"/>
      <c r="P33" s="27"/>
      <c r="Q33" s="141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8"/>
      <c r="AD33" s="140"/>
      <c r="AE33" s="136"/>
      <c r="AF33" s="137"/>
      <c r="AG33" s="128"/>
      <c r="AH33" s="128"/>
      <c r="AI33" s="128"/>
      <c r="AJ33" s="128"/>
      <c r="AK33" s="129"/>
      <c r="AL33" s="129"/>
      <c r="AM33" s="129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</row>
    <row r="34" spans="1:70" x14ac:dyDescent="0.2">
      <c r="A34" s="138" t="s">
        <v>65</v>
      </c>
      <c r="B34" s="166">
        <v>5915.6</v>
      </c>
      <c r="C34" s="139">
        <v>18.292000000000002</v>
      </c>
      <c r="D34" s="134">
        <v>6.9054251899263566</v>
      </c>
      <c r="E34" s="134">
        <v>2.1019999999999999</v>
      </c>
      <c r="F34" s="134">
        <v>2.3010000000000002</v>
      </c>
      <c r="G34" s="134">
        <f t="shared" si="4"/>
        <v>8.7408935325794612</v>
      </c>
      <c r="H34" s="134">
        <v>8.74</v>
      </c>
      <c r="I34" s="140">
        <f t="shared" si="5"/>
        <v>1.8345748100736436</v>
      </c>
      <c r="J34" s="140">
        <v>1.8323703111819245</v>
      </c>
      <c r="K34" s="140">
        <v>1.81345367526815</v>
      </c>
      <c r="L34" s="140">
        <v>1.8002571377893599</v>
      </c>
      <c r="M34" s="141">
        <v>51.073999999999998</v>
      </c>
      <c r="N34" s="27">
        <v>31.169</v>
      </c>
      <c r="O34" s="27"/>
      <c r="P34" s="27"/>
      <c r="Q34" s="141">
        <v>49.457000000000001</v>
      </c>
      <c r="R34" s="140">
        <v>31.169</v>
      </c>
      <c r="S34" s="140"/>
      <c r="T34" s="140">
        <v>11.541</v>
      </c>
      <c r="U34" s="140">
        <v>10.058999999999999</v>
      </c>
      <c r="V34" s="140">
        <f t="shared" si="6"/>
        <v>1.8002571377893599</v>
      </c>
      <c r="W34" s="140">
        <f t="shared" si="0"/>
        <v>1.4820000000000011</v>
      </c>
      <c r="X34" s="140">
        <f t="shared" si="1"/>
        <v>1.4852675886951303</v>
      </c>
      <c r="Y34" s="140">
        <f t="shared" si="2"/>
        <v>1.5001170808317446</v>
      </c>
      <c r="Z34" s="140">
        <f>(M34-Q34-W34)</f>
        <v>0.13499999999999623</v>
      </c>
      <c r="AA34" s="140"/>
      <c r="AB34" s="140">
        <f t="shared" si="3"/>
        <v>0.15885159010600264</v>
      </c>
      <c r="AC34" s="8"/>
      <c r="AD34" s="140"/>
      <c r="AE34" s="136"/>
      <c r="AF34" s="137"/>
      <c r="AG34" s="128"/>
      <c r="AH34" s="128"/>
      <c r="AI34" s="128"/>
      <c r="AJ34" s="128"/>
      <c r="AK34" s="129"/>
      <c r="AL34" s="129"/>
      <c r="AM34" s="129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</row>
    <row r="35" spans="1:70" x14ac:dyDescent="0.2">
      <c r="A35" s="138" t="s">
        <v>66</v>
      </c>
      <c r="B35" s="166">
        <v>5944</v>
      </c>
      <c r="C35" s="139">
        <v>25.254000000000001</v>
      </c>
      <c r="D35" s="134">
        <v>9.3852707790201926</v>
      </c>
      <c r="E35" s="134">
        <v>2.8380000000000001</v>
      </c>
      <c r="F35" s="134">
        <v>2.3170000000000002</v>
      </c>
      <c r="G35" s="134">
        <f t="shared" si="4"/>
        <v>11.966147175525471</v>
      </c>
      <c r="H35" s="134">
        <v>11.97</v>
      </c>
      <c r="I35" s="140">
        <f t="shared" si="5"/>
        <v>2.5847292209798081</v>
      </c>
      <c r="J35" s="140">
        <v>2.5773051055010305</v>
      </c>
      <c r="K35" s="140">
        <v>2.5549082435491188</v>
      </c>
      <c r="L35" s="140">
        <v>2.5361363124895999</v>
      </c>
      <c r="M35" s="141">
        <v>58.323</v>
      </c>
      <c r="N35" s="27">
        <v>30.763999999999999</v>
      </c>
      <c r="O35" s="27"/>
      <c r="P35" s="27"/>
      <c r="Q35" s="141">
        <v>56.015999999999998</v>
      </c>
      <c r="R35" s="140">
        <v>30.763999999999999</v>
      </c>
      <c r="S35" s="140"/>
      <c r="T35" s="140">
        <v>12.074</v>
      </c>
      <c r="U35" s="140">
        <v>10.11</v>
      </c>
      <c r="V35" s="140">
        <f t="shared" si="6"/>
        <v>2.5361363124895999</v>
      </c>
      <c r="W35" s="140">
        <f t="shared" si="0"/>
        <v>1.9640000000000004</v>
      </c>
      <c r="X35" s="140">
        <f t="shared" si="1"/>
        <v>1.9683303267187817</v>
      </c>
      <c r="Y35" s="140">
        <f t="shared" si="2"/>
        <v>1.9880094107648751</v>
      </c>
      <c r="Z35" s="140">
        <f>(M35-Q35-W35)</f>
        <v>0.34300000000000175</v>
      </c>
      <c r="AA35" s="140"/>
      <c r="AB35" s="140">
        <f t="shared" si="3"/>
        <v>0.40360070671378295</v>
      </c>
      <c r="AC35" s="8"/>
      <c r="AD35" s="140"/>
      <c r="AE35" s="136"/>
      <c r="AF35" s="137"/>
      <c r="AG35" s="128"/>
      <c r="AH35" s="128"/>
      <c r="AI35" s="128"/>
      <c r="AJ35" s="128"/>
      <c r="AK35" s="129"/>
      <c r="AL35" s="129"/>
      <c r="AM35" s="129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</row>
    <row r="36" spans="1:70" x14ac:dyDescent="0.2">
      <c r="A36" s="138" t="s">
        <v>67</v>
      </c>
      <c r="B36" s="166">
        <v>5959</v>
      </c>
      <c r="C36" s="139"/>
      <c r="D36" s="134"/>
      <c r="E36" s="134"/>
      <c r="F36" s="134"/>
      <c r="G36" s="134"/>
      <c r="H36" s="134"/>
      <c r="I36" s="140"/>
      <c r="J36" s="140"/>
      <c r="K36" s="140"/>
      <c r="L36" s="140"/>
      <c r="M36" s="141"/>
      <c r="N36" s="27"/>
      <c r="O36" s="27"/>
      <c r="P36" s="27"/>
      <c r="Q36" s="141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8"/>
      <c r="AD36" s="140"/>
      <c r="AE36" s="136"/>
      <c r="AF36" s="137"/>
      <c r="AG36" s="128"/>
      <c r="AH36" s="128"/>
      <c r="AI36" s="128"/>
      <c r="AJ36" s="128"/>
      <c r="AK36" s="129"/>
      <c r="AL36" s="129"/>
      <c r="AM36" s="129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</row>
    <row r="37" spans="1:70" x14ac:dyDescent="0.2">
      <c r="A37" s="138" t="s">
        <v>68</v>
      </c>
      <c r="B37" s="166">
        <v>5918.7</v>
      </c>
      <c r="C37" s="139"/>
      <c r="D37" s="134"/>
      <c r="E37" s="134"/>
      <c r="F37" s="134"/>
      <c r="G37" s="134"/>
      <c r="H37" s="134"/>
      <c r="I37" s="140"/>
      <c r="J37" s="140"/>
      <c r="K37" s="140"/>
      <c r="L37" s="140"/>
      <c r="M37" s="141"/>
      <c r="N37" s="27"/>
      <c r="O37" s="27"/>
      <c r="P37" s="27"/>
      <c r="Q37" s="141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8"/>
      <c r="AD37" s="140"/>
      <c r="AE37" s="136"/>
      <c r="AF37" s="137"/>
      <c r="AG37" s="128"/>
      <c r="AH37" s="128"/>
      <c r="AI37" s="128"/>
      <c r="AJ37" s="128"/>
      <c r="AK37" s="129"/>
      <c r="AL37" s="129"/>
      <c r="AM37" s="129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</row>
    <row r="38" spans="1:70" x14ac:dyDescent="0.2">
      <c r="A38" s="138" t="s">
        <v>69</v>
      </c>
      <c r="B38" s="166">
        <v>5892.3</v>
      </c>
      <c r="C38" s="139"/>
      <c r="D38" s="134"/>
      <c r="E38" s="134"/>
      <c r="F38" s="134"/>
      <c r="G38" s="134"/>
      <c r="H38" s="134"/>
      <c r="I38" s="140"/>
      <c r="J38" s="140"/>
      <c r="K38" s="140"/>
      <c r="L38" s="140"/>
      <c r="M38" s="141"/>
      <c r="N38" s="27"/>
      <c r="O38" s="27"/>
      <c r="P38" s="27"/>
      <c r="Q38" s="141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8"/>
      <c r="AD38" s="140"/>
      <c r="AE38" s="136"/>
      <c r="AF38" s="137"/>
      <c r="AG38" s="128"/>
      <c r="AH38" s="128"/>
      <c r="AI38" s="128"/>
      <c r="AJ38" s="128"/>
      <c r="AK38" s="129"/>
      <c r="AL38" s="129"/>
      <c r="AM38" s="129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</row>
    <row r="39" spans="1:70" x14ac:dyDescent="0.2">
      <c r="A39" s="138" t="s">
        <v>70</v>
      </c>
      <c r="B39" s="166">
        <v>5983</v>
      </c>
      <c r="C39" s="139"/>
      <c r="D39" s="134"/>
      <c r="E39" s="134"/>
      <c r="F39" s="134"/>
      <c r="G39" s="134"/>
      <c r="H39" s="134"/>
      <c r="I39" s="140"/>
      <c r="J39" s="140"/>
      <c r="K39" s="140"/>
      <c r="L39" s="140"/>
      <c r="M39" s="141"/>
      <c r="N39" s="27"/>
      <c r="O39" s="27"/>
      <c r="P39" s="27"/>
      <c r="Q39" s="141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8"/>
      <c r="AD39" s="140"/>
      <c r="AE39" s="136"/>
      <c r="AF39" s="137"/>
      <c r="AG39" s="128"/>
      <c r="AH39" s="128"/>
      <c r="AI39" s="128"/>
      <c r="AJ39" s="128"/>
      <c r="AK39" s="129"/>
      <c r="AL39" s="129"/>
      <c r="AM39" s="129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</row>
    <row r="40" spans="1:70" x14ac:dyDescent="0.2">
      <c r="A40" s="138" t="s">
        <v>71</v>
      </c>
      <c r="B40" s="166">
        <v>5974</v>
      </c>
      <c r="C40" s="139"/>
      <c r="D40" s="134"/>
      <c r="E40" s="134"/>
      <c r="F40" s="134"/>
      <c r="G40" s="134"/>
      <c r="H40" s="134"/>
      <c r="I40" s="140"/>
      <c r="J40" s="140"/>
      <c r="K40" s="140"/>
      <c r="L40" s="140"/>
      <c r="M40" s="141"/>
      <c r="N40" s="27"/>
      <c r="O40" s="27"/>
      <c r="P40" s="27"/>
      <c r="Q40" s="141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8"/>
      <c r="AD40" s="140"/>
      <c r="AE40" s="136"/>
      <c r="AF40" s="137"/>
      <c r="AG40" s="128"/>
      <c r="AH40" s="128"/>
      <c r="AI40" s="128"/>
      <c r="AJ40" s="128"/>
      <c r="AK40" s="129"/>
      <c r="AL40" s="129"/>
      <c r="AM40" s="129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</row>
    <row r="41" spans="1:70" x14ac:dyDescent="0.2">
      <c r="A41" s="138" t="s">
        <v>72</v>
      </c>
      <c r="B41" s="166">
        <v>5950</v>
      </c>
      <c r="C41" s="139"/>
      <c r="D41" s="134"/>
      <c r="E41" s="134"/>
      <c r="F41" s="134"/>
      <c r="G41" s="134"/>
      <c r="H41" s="134"/>
      <c r="I41" s="140"/>
      <c r="J41" s="140"/>
      <c r="K41" s="140"/>
      <c r="L41" s="140"/>
      <c r="M41" s="141"/>
      <c r="N41" s="27"/>
      <c r="O41" s="27"/>
      <c r="P41" s="27"/>
      <c r="Q41" s="141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8"/>
      <c r="AD41" s="140"/>
      <c r="AE41" s="136"/>
      <c r="AF41" s="137"/>
      <c r="AG41" s="128"/>
      <c r="AH41" s="128"/>
      <c r="AI41" s="128"/>
      <c r="AJ41" s="128"/>
      <c r="AK41" s="129"/>
      <c r="AL41" s="129"/>
      <c r="AM41" s="129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</row>
    <row r="42" spans="1:70" x14ac:dyDescent="0.2">
      <c r="A42" s="138" t="s">
        <v>73</v>
      </c>
      <c r="B42" s="166">
        <v>5901.3</v>
      </c>
      <c r="C42" s="139"/>
      <c r="D42" s="134"/>
      <c r="E42" s="134"/>
      <c r="F42" s="134"/>
      <c r="G42" s="134"/>
      <c r="H42" s="134"/>
      <c r="I42" s="140"/>
      <c r="J42" s="140"/>
      <c r="K42" s="140"/>
      <c r="L42" s="140"/>
      <c r="M42" s="141"/>
      <c r="N42" s="27"/>
      <c r="O42" s="27"/>
      <c r="P42" s="27"/>
      <c r="Q42" s="141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8"/>
      <c r="AD42" s="140"/>
      <c r="AE42" s="136"/>
      <c r="AF42" s="137"/>
      <c r="AG42" s="128"/>
      <c r="AH42" s="128"/>
      <c r="AI42" s="128"/>
      <c r="AJ42" s="128"/>
      <c r="AK42" s="129"/>
      <c r="AL42" s="129"/>
      <c r="AM42" s="129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</row>
    <row r="43" spans="1:70" x14ac:dyDescent="0.2">
      <c r="A43" s="138" t="s">
        <v>74</v>
      </c>
      <c r="B43" s="166">
        <v>5895.3</v>
      </c>
      <c r="C43" s="139"/>
      <c r="D43" s="134"/>
      <c r="E43" s="134"/>
      <c r="F43" s="134"/>
      <c r="G43" s="134"/>
      <c r="H43" s="134"/>
      <c r="I43" s="140"/>
      <c r="J43" s="140"/>
      <c r="K43" s="140"/>
      <c r="L43" s="140"/>
      <c r="M43" s="141"/>
      <c r="N43" s="27"/>
      <c r="O43" s="27"/>
      <c r="P43" s="27"/>
      <c r="Q43" s="141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8"/>
      <c r="AD43" s="140"/>
      <c r="AE43" s="136"/>
      <c r="AF43" s="137"/>
      <c r="AG43" s="128"/>
      <c r="AH43" s="128"/>
      <c r="AI43" s="128"/>
      <c r="AJ43" s="128"/>
      <c r="AK43" s="129"/>
      <c r="AL43" s="129"/>
      <c r="AM43" s="129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</row>
    <row r="44" spans="1:70" x14ac:dyDescent="0.2">
      <c r="A44" s="138" t="s">
        <v>75</v>
      </c>
      <c r="B44" s="166">
        <v>6460.8</v>
      </c>
      <c r="C44" s="139"/>
      <c r="D44" s="134"/>
      <c r="E44" s="134"/>
      <c r="F44" s="134"/>
      <c r="G44" s="134"/>
      <c r="H44" s="134"/>
      <c r="I44" s="140"/>
      <c r="J44" s="140"/>
      <c r="K44" s="140"/>
      <c r="L44" s="140"/>
      <c r="M44" s="141"/>
      <c r="N44" s="27"/>
      <c r="O44" s="27"/>
      <c r="P44" s="27"/>
      <c r="Q44" s="141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8"/>
      <c r="AD44" s="140"/>
      <c r="AE44" s="136"/>
      <c r="AF44" s="137"/>
      <c r="AG44" s="128"/>
      <c r="AH44" s="128"/>
      <c r="AI44" s="128"/>
      <c r="AJ44" s="128"/>
      <c r="AK44" s="129"/>
      <c r="AL44" s="129"/>
      <c r="AM44" s="129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</row>
    <row r="45" spans="1:70" x14ac:dyDescent="0.2">
      <c r="A45" s="138" t="s">
        <v>76</v>
      </c>
      <c r="B45" s="166">
        <v>6472.5</v>
      </c>
      <c r="C45" s="139"/>
      <c r="D45" s="134"/>
      <c r="E45" s="134"/>
      <c r="F45" s="134"/>
      <c r="G45" s="134"/>
      <c r="H45" s="134"/>
      <c r="I45" s="140"/>
      <c r="J45" s="140"/>
      <c r="K45" s="140"/>
      <c r="L45" s="140"/>
      <c r="M45" s="141"/>
      <c r="N45" s="27"/>
      <c r="O45" s="27"/>
      <c r="P45" s="27"/>
      <c r="Q45" s="141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8"/>
      <c r="AD45" s="140"/>
      <c r="AE45" s="136"/>
      <c r="AF45" s="137"/>
      <c r="AG45" s="128"/>
      <c r="AH45" s="128"/>
      <c r="AI45" s="128"/>
      <c r="AJ45" s="128"/>
      <c r="AK45" s="129"/>
      <c r="AL45" s="129"/>
      <c r="AM45" s="129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</row>
    <row r="46" spans="1:70" x14ac:dyDescent="0.2">
      <c r="A46" s="138" t="s">
        <v>77</v>
      </c>
      <c r="B46" s="166">
        <v>6481.5</v>
      </c>
      <c r="C46" s="139"/>
      <c r="D46" s="134"/>
      <c r="E46" s="134"/>
      <c r="F46" s="134"/>
      <c r="G46" s="134"/>
      <c r="H46" s="134"/>
      <c r="I46" s="140"/>
      <c r="J46" s="140"/>
      <c r="K46" s="140"/>
      <c r="L46" s="140"/>
      <c r="M46" s="141"/>
      <c r="N46" s="27"/>
      <c r="O46" s="27"/>
      <c r="P46" s="27"/>
      <c r="Q46" s="141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8"/>
      <c r="AD46" s="140"/>
      <c r="AE46" s="136"/>
      <c r="AF46" s="137"/>
      <c r="AG46" s="128"/>
      <c r="AH46" s="128"/>
      <c r="AI46" s="128"/>
      <c r="AJ46" s="128"/>
      <c r="AK46" s="129"/>
      <c r="AL46" s="129"/>
      <c r="AM46" s="129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</row>
    <row r="47" spans="1:70" x14ac:dyDescent="0.2">
      <c r="A47" s="138" t="s">
        <v>78</v>
      </c>
      <c r="B47" s="166">
        <v>6492.5</v>
      </c>
      <c r="C47" s="139"/>
      <c r="D47" s="134"/>
      <c r="E47" s="134"/>
      <c r="F47" s="134"/>
      <c r="G47" s="134"/>
      <c r="H47" s="134"/>
      <c r="I47" s="140"/>
      <c r="J47" s="140"/>
      <c r="K47" s="140"/>
      <c r="L47" s="140"/>
      <c r="M47" s="141"/>
      <c r="N47" s="27"/>
      <c r="O47" s="27"/>
      <c r="P47" s="27"/>
      <c r="Q47" s="141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8"/>
      <c r="AD47" s="140"/>
      <c r="AE47" s="136"/>
      <c r="AF47" s="137"/>
      <c r="AG47" s="128"/>
      <c r="AH47" s="128"/>
      <c r="AI47" s="128"/>
      <c r="AJ47" s="128"/>
      <c r="AK47" s="129"/>
      <c r="AL47" s="129"/>
      <c r="AM47" s="129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</row>
    <row r="48" spans="1:70" x14ac:dyDescent="0.2">
      <c r="A48" s="138" t="s">
        <v>79</v>
      </c>
      <c r="B48" s="166">
        <v>6509.2</v>
      </c>
      <c r="C48" s="139"/>
      <c r="D48" s="134"/>
      <c r="E48" s="134"/>
      <c r="F48" s="134"/>
      <c r="G48" s="134"/>
      <c r="H48" s="134"/>
      <c r="I48" s="140"/>
      <c r="J48" s="140"/>
      <c r="K48" s="140"/>
      <c r="L48" s="140"/>
      <c r="M48" s="141"/>
      <c r="N48" s="27"/>
      <c r="O48" s="27"/>
      <c r="P48" s="27"/>
      <c r="Q48" s="141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8"/>
      <c r="AD48" s="140"/>
      <c r="AE48" s="136"/>
      <c r="AF48" s="137"/>
      <c r="AG48" s="128"/>
      <c r="AH48" s="128"/>
      <c r="AI48" s="128"/>
      <c r="AJ48" s="128"/>
      <c r="AK48" s="129"/>
      <c r="AL48" s="129"/>
      <c r="AM48" s="129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</row>
    <row r="49" spans="1:70" x14ac:dyDescent="0.2">
      <c r="A49" s="138" t="s">
        <v>80</v>
      </c>
      <c r="B49" s="166">
        <v>6521.3</v>
      </c>
      <c r="C49" s="139"/>
      <c r="D49" s="134"/>
      <c r="E49" s="134"/>
      <c r="F49" s="134"/>
      <c r="G49" s="134"/>
      <c r="H49" s="134"/>
      <c r="I49" s="140"/>
      <c r="J49" s="140"/>
      <c r="K49" s="140"/>
      <c r="L49" s="140"/>
      <c r="M49" s="141"/>
      <c r="N49" s="27"/>
      <c r="O49" s="27"/>
      <c r="P49" s="27"/>
      <c r="Q49" s="141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8"/>
      <c r="AD49" s="140"/>
      <c r="AE49" s="136"/>
      <c r="AF49" s="137"/>
      <c r="AG49" s="128"/>
      <c r="AH49" s="128"/>
      <c r="AI49" s="128"/>
      <c r="AJ49" s="128"/>
      <c r="AK49" s="129"/>
      <c r="AL49" s="129"/>
      <c r="AM49" s="129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</row>
    <row r="50" spans="1:70" x14ac:dyDescent="0.2">
      <c r="A50" s="138" t="s">
        <v>81</v>
      </c>
      <c r="B50" s="166">
        <v>6529</v>
      </c>
      <c r="C50" s="139"/>
      <c r="D50" s="134"/>
      <c r="E50" s="134"/>
      <c r="F50" s="134"/>
      <c r="G50" s="134"/>
      <c r="H50" s="134"/>
      <c r="I50" s="140"/>
      <c r="J50" s="140"/>
      <c r="K50" s="140"/>
      <c r="L50" s="140"/>
      <c r="M50" s="141"/>
      <c r="N50" s="27"/>
      <c r="O50" s="27"/>
      <c r="P50" s="27"/>
      <c r="Q50" s="141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8"/>
      <c r="AD50" s="140"/>
      <c r="AE50" s="136"/>
      <c r="AF50" s="137"/>
      <c r="AG50" s="128"/>
      <c r="AH50" s="128"/>
      <c r="AI50" s="128"/>
      <c r="AJ50" s="128"/>
      <c r="AK50" s="129"/>
      <c r="AL50" s="129"/>
      <c r="AM50" s="129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</row>
    <row r="51" spans="1:70" x14ac:dyDescent="0.2">
      <c r="A51" s="138" t="s">
        <v>82</v>
      </c>
      <c r="B51" s="166">
        <v>6514.1</v>
      </c>
      <c r="C51" s="139"/>
      <c r="D51" s="134"/>
      <c r="E51" s="134"/>
      <c r="F51" s="134"/>
      <c r="G51" s="134"/>
      <c r="H51" s="134"/>
      <c r="I51" s="140"/>
      <c r="J51" s="140"/>
      <c r="K51" s="140"/>
      <c r="L51" s="140"/>
      <c r="M51" s="141"/>
      <c r="N51" s="27"/>
      <c r="O51" s="27"/>
      <c r="P51" s="27"/>
      <c r="Q51" s="141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8"/>
      <c r="AD51" s="140"/>
      <c r="AE51" s="136"/>
      <c r="AF51" s="137"/>
      <c r="AG51" s="128"/>
      <c r="AH51" s="128"/>
      <c r="AI51" s="128"/>
      <c r="AJ51" s="128"/>
      <c r="AK51" s="129"/>
      <c r="AL51" s="129"/>
      <c r="AM51" s="129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</row>
    <row r="52" spans="1:70" x14ac:dyDescent="0.2">
      <c r="A52" s="138" t="s">
        <v>83</v>
      </c>
      <c r="B52" s="166">
        <v>6500.5</v>
      </c>
      <c r="C52" s="139"/>
      <c r="D52" s="134"/>
      <c r="E52" s="134"/>
      <c r="F52" s="134"/>
      <c r="G52" s="134"/>
      <c r="H52" s="134"/>
      <c r="I52" s="140"/>
      <c r="J52" s="140"/>
      <c r="K52" s="140"/>
      <c r="L52" s="140"/>
      <c r="M52" s="141"/>
      <c r="N52" s="27"/>
      <c r="O52" s="27"/>
      <c r="P52" s="27"/>
      <c r="Q52" s="141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8"/>
      <c r="AD52" s="140"/>
      <c r="AE52" s="136"/>
      <c r="AF52" s="137"/>
      <c r="AG52" s="128"/>
      <c r="AH52" s="128"/>
      <c r="AI52" s="128"/>
      <c r="AJ52" s="128"/>
      <c r="AK52" s="129"/>
      <c r="AL52" s="129"/>
      <c r="AM52" s="129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</row>
    <row r="53" spans="1:70" x14ac:dyDescent="0.2">
      <c r="A53" s="138" t="s">
        <v>84</v>
      </c>
      <c r="B53" s="166">
        <v>6487.5</v>
      </c>
      <c r="C53" s="139"/>
      <c r="D53" s="134"/>
      <c r="E53" s="134"/>
      <c r="F53" s="134"/>
      <c r="G53" s="134"/>
      <c r="H53" s="134"/>
      <c r="I53" s="140"/>
      <c r="J53" s="140"/>
      <c r="K53" s="140"/>
      <c r="L53" s="140"/>
      <c r="M53" s="141"/>
      <c r="N53" s="27"/>
      <c r="O53" s="27"/>
      <c r="P53" s="27"/>
      <c r="Q53" s="141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8"/>
      <c r="AD53" s="140"/>
      <c r="AE53" s="136"/>
      <c r="AF53" s="137"/>
      <c r="AG53" s="128"/>
      <c r="AH53" s="128"/>
      <c r="AI53" s="128"/>
      <c r="AJ53" s="128"/>
      <c r="AK53" s="129"/>
      <c r="AL53" s="129"/>
      <c r="AM53" s="129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</row>
  </sheetData>
  <mergeCells count="8">
    <mergeCell ref="AD14:AG14"/>
    <mergeCell ref="A5:AB5"/>
    <mergeCell ref="A6:AB6"/>
    <mergeCell ref="AD12:AG12"/>
    <mergeCell ref="AD13:AG13"/>
    <mergeCell ref="I12:L12"/>
    <mergeCell ref="I13:L13"/>
    <mergeCell ref="I14:L14"/>
  </mergeCells>
  <printOptions horizontalCentered="1"/>
  <pageMargins left="0" right="0" top="0.5" bottom="0.5" header="0.5" footer="0.5"/>
  <pageSetup scale="7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K5" sqref="K5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18.826601367266839</v>
      </c>
      <c r="AM8" s="205">
        <v>122.78531120236073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144</v>
      </c>
      <c r="B13" s="233">
        <v>5882.3</v>
      </c>
      <c r="C13" s="234">
        <v>23.224773982677625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1.0387627603799185</v>
      </c>
      <c r="E15" s="241">
        <f>AN15</f>
        <v>3.9300000000000015</v>
      </c>
      <c r="F15" s="242">
        <f>AN15+$AA$19+((AL15-AN15)/2)</f>
        <v>18.678250000000002</v>
      </c>
      <c r="G15" s="243">
        <f t="shared" ref="G15:G17" si="1">1/(F15/14.696)</f>
        <v>0.78679747835048774</v>
      </c>
      <c r="H15" s="244">
        <f>(14700*$AA$15*$AA$17*(AR15/1))/((AL15-AN15)*60*$AC$15)</f>
        <v>137.58021389668181</v>
      </c>
      <c r="I15" s="244">
        <f>$AM$8</f>
        <v>122.78531120236073</v>
      </c>
      <c r="AA15" s="248">
        <v>2.6960000000000002</v>
      </c>
      <c r="AB15" s="248">
        <v>2.3109999999999999</v>
      </c>
      <c r="AC15" s="249">
        <f>(AB15*AB15)*0.7854</f>
        <v>4.1946022733999992</v>
      </c>
      <c r="AD15" s="250">
        <f>AF15+AD21</f>
        <v>3.9465000000000017</v>
      </c>
      <c r="AE15" s="250"/>
      <c r="AF15" s="250">
        <f>AE21-$AA$19</f>
        <v>3.9300000000000015</v>
      </c>
      <c r="AG15" s="251"/>
      <c r="AH15" s="252"/>
      <c r="AI15" s="253"/>
      <c r="AJ15" s="254">
        <f>AF21*($AA$19-0.384)/$AA$19</f>
        <v>1.0387627603799185</v>
      </c>
      <c r="AK15" s="210">
        <v>0</v>
      </c>
      <c r="AL15" s="255">
        <f>AD15</f>
        <v>3.9465000000000017</v>
      </c>
      <c r="AM15" s="210">
        <v>0</v>
      </c>
      <c r="AN15" s="210">
        <f>AF15</f>
        <v>3.9300000000000015</v>
      </c>
      <c r="AO15" s="210">
        <f>1/F15</f>
        <v>5.3538206202401184E-2</v>
      </c>
      <c r="AP15" s="176">
        <f>AL15-AN15</f>
        <v>1.6500000000000181E-2</v>
      </c>
      <c r="AQ15" s="239" t="e">
        <f>(60/AI15)*(AH15*14.696)/(AN15+14.696+((AL15-AN15)/2))</f>
        <v>#DIV/0!</v>
      </c>
      <c r="AR15" s="178">
        <f>(AJ15*$AA$19)/(AN15+$AA$19+((AL15-AN15)/2))</f>
        <v>0.81974291424517809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1.4425637313432833</v>
      </c>
      <c r="E16" s="241">
        <f>AN16</f>
        <v>8.2299999999999986</v>
      </c>
      <c r="F16" s="242">
        <f t="shared" ref="F16:F17" si="3">AN16+$AA$19+((AL16-AN16)/2)</f>
        <v>22.979499999999998</v>
      </c>
      <c r="G16" s="243">
        <f t="shared" si="1"/>
        <v>0.63952653451989816</v>
      </c>
      <c r="H16" s="244">
        <f>(14700*$AA$15*$AA$17*(AR16/1))/((AL16-AN16)*60*$AC$15)</f>
        <v>134.86540779998558</v>
      </c>
      <c r="I16" s="245"/>
      <c r="AA16" s="210" t="s">
        <v>149</v>
      </c>
      <c r="AC16" s="177"/>
      <c r="AD16" s="250">
        <f>AF16+AD22</f>
        <v>8.2489999999999988</v>
      </c>
      <c r="AE16" s="250"/>
      <c r="AF16" s="250">
        <f>AE22-$AA$19</f>
        <v>8.2299999999999986</v>
      </c>
      <c r="AG16" s="251"/>
      <c r="AH16" s="252"/>
      <c r="AI16" s="253"/>
      <c r="AJ16" s="254">
        <f>AF22*($AA$19-0.384)/$AA$19</f>
        <v>1.4425637313432833</v>
      </c>
      <c r="AK16" s="210">
        <v>0</v>
      </c>
      <c r="AL16" s="255">
        <f>AD16</f>
        <v>8.2489999999999988</v>
      </c>
      <c r="AM16" s="210">
        <v>0</v>
      </c>
      <c r="AN16" s="210">
        <f>AF16</f>
        <v>8.2299999999999986</v>
      </c>
      <c r="AO16" s="210">
        <f>1/F16</f>
        <v>4.3517047803477017E-2</v>
      </c>
      <c r="AP16" s="176">
        <f>AL16-AN16</f>
        <v>1.9000000000000128E-2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0.92531993298374637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1.8776138379918588</v>
      </c>
      <c r="E17" s="241">
        <f>AN17</f>
        <v>13.450000000000001</v>
      </c>
      <c r="F17" s="242">
        <f t="shared" si="3"/>
        <v>28.20025</v>
      </c>
      <c r="G17" s="243">
        <f t="shared" si="1"/>
        <v>0.5211301318250724</v>
      </c>
      <c r="H17" s="244">
        <f>(14700*$AA$15*$AA$17*(AR17/1))/((AL17-AN17)*60*$AC$15)</f>
        <v>132.57425477362784</v>
      </c>
      <c r="I17" s="245"/>
      <c r="AA17" s="256">
        <v>1.7586000000000001E-2</v>
      </c>
      <c r="AC17" s="177"/>
      <c r="AD17" s="250">
        <f>AF17+AD23</f>
        <v>13.470500000000001</v>
      </c>
      <c r="AE17" s="250"/>
      <c r="AF17" s="250">
        <f>AE23-$AA$19</f>
        <v>13.450000000000001</v>
      </c>
      <c r="AG17" s="251"/>
      <c r="AH17" s="252"/>
      <c r="AI17" s="253"/>
      <c r="AJ17" s="254">
        <f>AF23*($AA$19-0.384)/$AA$19</f>
        <v>1.8776138379918588</v>
      </c>
      <c r="AK17" s="210">
        <v>0</v>
      </c>
      <c r="AL17" s="255">
        <f>AD17</f>
        <v>13.470500000000001</v>
      </c>
      <c r="AM17" s="210">
        <v>0</v>
      </c>
      <c r="AN17" s="210">
        <f>AF17</f>
        <v>13.450000000000001</v>
      </c>
      <c r="AO17" s="210">
        <f>1/F17</f>
        <v>3.5460678540083862E-2</v>
      </c>
      <c r="AP17" s="176">
        <f>AL17-AN17</f>
        <v>2.0500000000000185E-2</v>
      </c>
      <c r="AQ17" s="239" t="e">
        <f>(60/AI17)*(AH17*14.696)/(AN17+14.696+((AL17-AN17)/2))</f>
        <v>#DIV/0!</v>
      </c>
      <c r="AR17" s="178">
        <f t="shared" si="4"/>
        <v>0.98141073118146116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14.74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1.6500000000000001E-2</v>
      </c>
      <c r="AE21" s="178">
        <v>18.670000000000002</v>
      </c>
      <c r="AF21" s="178">
        <v>1.0665480000000001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1.9E-2</v>
      </c>
      <c r="AE22" s="178">
        <v>22.97</v>
      </c>
      <c r="AF22" s="178">
        <v>1.48115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2.0500000000000001E-2</v>
      </c>
      <c r="AE23" s="178">
        <v>28.19</v>
      </c>
      <c r="AF23" s="178">
        <v>1.927837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20.224329570516169</v>
      </c>
      <c r="AM8" s="205">
        <v>120.43405978812289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144</v>
      </c>
      <c r="B13" s="233">
        <v>5882.3</v>
      </c>
      <c r="C13" s="234">
        <v>23.085673421117093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1.8149600808163264</v>
      </c>
      <c r="E15" s="241">
        <f>AN15</f>
        <v>13.48</v>
      </c>
      <c r="F15" s="242">
        <f>AN15+$AA$19+((AL15-AN15)/2)</f>
        <v>28.189999999999998</v>
      </c>
      <c r="G15" s="243">
        <f t="shared" ref="G15:G17" si="1">1/(F15/14.696)</f>
        <v>0.52131961688542039</v>
      </c>
      <c r="H15" s="244">
        <f>(14700*$AA$15*$AA$17*(AR15/1))/((AL15-AN15)*60*$AC$15)</f>
        <v>131.04534355842804</v>
      </c>
      <c r="I15" s="244">
        <f>$AM$8</f>
        <v>120.43405978812289</v>
      </c>
      <c r="AA15" s="248">
        <v>2.6960000000000002</v>
      </c>
      <c r="AB15" s="248">
        <v>2.3109999999999999</v>
      </c>
      <c r="AC15" s="249">
        <f>(AB15*AB15)*0.7854</f>
        <v>4.1946022733999992</v>
      </c>
      <c r="AD15" s="250">
        <f>AF15+AD21</f>
        <v>13.5</v>
      </c>
      <c r="AE15" s="250"/>
      <c r="AF15" s="250">
        <f>AE21-$AA$19</f>
        <v>13.48</v>
      </c>
      <c r="AG15" s="251"/>
      <c r="AH15" s="252"/>
      <c r="AI15" s="253"/>
      <c r="AJ15" s="254">
        <f>AF21*($AA$19-0.384)/$AA$19</f>
        <v>1.8149600808163264</v>
      </c>
      <c r="AK15" s="210">
        <v>0</v>
      </c>
      <c r="AL15" s="255">
        <f>AD15</f>
        <v>13.5</v>
      </c>
      <c r="AM15" s="210">
        <v>0</v>
      </c>
      <c r="AN15" s="210">
        <f>AF15</f>
        <v>13.48</v>
      </c>
      <c r="AO15" s="210">
        <f>1/F15</f>
        <v>3.547357218871941E-2</v>
      </c>
      <c r="AP15" s="176">
        <f>AL15-AN15</f>
        <v>1.9999999999999574E-2</v>
      </c>
      <c r="AQ15" s="239" t="e">
        <f>(60/AI15)*(AH15*14.696)/(AN15+14.696+((AL15-AN15)/2))</f>
        <v>#DIV/0!</v>
      </c>
      <c r="AR15" s="178">
        <f>(AJ15*$AA$19)/(AN15+$AA$19+((AL15-AN15)/2))</f>
        <v>0.94643182646328483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1.6692251485714287</v>
      </c>
      <c r="E16" s="241">
        <f>AN16</f>
        <v>8.490000000000002</v>
      </c>
      <c r="F16" s="242">
        <f t="shared" ref="F16:F17" si="3">AN16+$AA$19+((AL16-AN16)/2)</f>
        <v>23.201000000000001</v>
      </c>
      <c r="G16" s="243">
        <f t="shared" si="1"/>
        <v>0.63342097323391233</v>
      </c>
      <c r="H16" s="244">
        <f>(14700*$AA$15*$AA$17*(AR16/1))/((AL16-AN16)*60*$AC$15)</f>
        <v>133.12668636367547</v>
      </c>
      <c r="I16" s="245"/>
      <c r="AA16" s="210" t="s">
        <v>149</v>
      </c>
      <c r="AC16" s="177"/>
      <c r="AD16" s="250">
        <f>AF16+AD22</f>
        <v>8.5120000000000022</v>
      </c>
      <c r="AE16" s="250"/>
      <c r="AF16" s="250">
        <f>AE22-$AA$19</f>
        <v>8.490000000000002</v>
      </c>
      <c r="AG16" s="251"/>
      <c r="AH16" s="252"/>
      <c r="AI16" s="253"/>
      <c r="AJ16" s="254">
        <f>AF22*($AA$19-0.384)/$AA$19</f>
        <v>1.6692251485714287</v>
      </c>
      <c r="AK16" s="210">
        <v>0</v>
      </c>
      <c r="AL16" s="255">
        <f>AD16</f>
        <v>8.5120000000000022</v>
      </c>
      <c r="AM16" s="210">
        <v>0</v>
      </c>
      <c r="AN16" s="210">
        <f>AF16</f>
        <v>8.490000000000002</v>
      </c>
      <c r="AO16" s="210">
        <f>1/F16</f>
        <v>4.3101590448687555E-2</v>
      </c>
      <c r="AP16" s="176">
        <f>AL16-AN16</f>
        <v>2.2000000000000242E-2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1.0576100031895177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1.1276080179591834</v>
      </c>
      <c r="E17" s="241">
        <f>AN17</f>
        <v>3.990000000000002</v>
      </c>
      <c r="F17" s="242">
        <f t="shared" si="3"/>
        <v>18.699000000000002</v>
      </c>
      <c r="G17" s="243">
        <f t="shared" si="1"/>
        <v>0.78592438098294015</v>
      </c>
      <c r="H17" s="244">
        <f>(14700*$AA$15*$AA$17*(AR17/1))/((AL17-AN17)*60*$AC$15)</f>
        <v>136.37879740379375</v>
      </c>
      <c r="I17" s="245"/>
      <c r="AA17" s="256">
        <v>1.7586000000000001E-2</v>
      </c>
      <c r="AC17" s="177"/>
      <c r="AD17" s="250">
        <f>AF17+AD23</f>
        <v>4.0080000000000018</v>
      </c>
      <c r="AE17" s="250"/>
      <c r="AF17" s="250">
        <f>AE23-$AA$19</f>
        <v>3.990000000000002</v>
      </c>
      <c r="AG17" s="251"/>
      <c r="AH17" s="252"/>
      <c r="AI17" s="253"/>
      <c r="AJ17" s="254">
        <f>AF23*($AA$19-0.384)/$AA$19</f>
        <v>1.1276080179591834</v>
      </c>
      <c r="AK17" s="210">
        <v>0</v>
      </c>
      <c r="AL17" s="255">
        <f>AD17</f>
        <v>4.0080000000000018</v>
      </c>
      <c r="AM17" s="210">
        <v>0</v>
      </c>
      <c r="AN17" s="210">
        <f>AF17</f>
        <v>3.990000000000002</v>
      </c>
      <c r="AO17" s="210">
        <f>1/F17</f>
        <v>5.347879565752179E-2</v>
      </c>
      <c r="AP17" s="176">
        <f>AL17-AN17</f>
        <v>1.7999999999999794E-2</v>
      </c>
      <c r="AQ17" s="239" t="e">
        <f>(60/AI17)*(AH17*14.696)/(AN17+14.696+((AL17-AN17)/2))</f>
        <v>#DIV/0!</v>
      </c>
      <c r="AR17" s="178">
        <f t="shared" si="4"/>
        <v>0.8864558459810683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14.7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0.02</v>
      </c>
      <c r="AE21" s="178">
        <v>28.18</v>
      </c>
      <c r="AF21" s="178">
        <v>1.8636429999999999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2.1999999999999999E-2</v>
      </c>
      <c r="AE22" s="178">
        <v>23.19</v>
      </c>
      <c r="AF22" s="178">
        <v>1.7139990000000001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1.7999999999999999E-2</v>
      </c>
      <c r="AE23" s="178">
        <v>18.690000000000001</v>
      </c>
      <c r="AF23" s="178">
        <v>1.1578539999999999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16.567678563791038</v>
      </c>
      <c r="AM8" s="205">
        <v>118.85119338060868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144</v>
      </c>
      <c r="B13" s="233">
        <v>5882.3</v>
      </c>
      <c r="C13" s="234">
        <v>22.95790871868105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44"/>
      <c r="I14" s="245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1.1042008834924963</v>
      </c>
      <c r="E15" s="241">
        <f>AN15</f>
        <v>4.2399999999999984</v>
      </c>
      <c r="F15" s="242">
        <f>AN15+$AA$19+((AL15-AN15)/2)</f>
        <v>18.908999999999999</v>
      </c>
      <c r="G15" s="243">
        <f t="shared" ref="G15:G17" si="1">1/(F15/14.696)</f>
        <v>0.77719604421175104</v>
      </c>
      <c r="H15" s="244">
        <f>(14700*$AA$15*$AA$17*(AR15/1))/((AL15-AN15)*60*$AC$15)</f>
        <v>131.70529845116127</v>
      </c>
      <c r="I15" s="244">
        <f>$AM$8</f>
        <v>118.85119338060868</v>
      </c>
      <c r="AA15" s="248">
        <v>2.6960000000000002</v>
      </c>
      <c r="AB15" s="248">
        <v>2.3109999999999999</v>
      </c>
      <c r="AC15" s="249">
        <f>(AB15*AB15)*0.7854</f>
        <v>4.1946022733999992</v>
      </c>
      <c r="AD15" s="250">
        <f>AF15+AD21</f>
        <v>4.2579999999999982</v>
      </c>
      <c r="AE15" s="250"/>
      <c r="AF15" s="250">
        <f>AE21-$AA$19</f>
        <v>4.2399999999999984</v>
      </c>
      <c r="AG15" s="251"/>
      <c r="AH15" s="252"/>
      <c r="AI15" s="253"/>
      <c r="AJ15" s="254">
        <f>AF21*($AA$19-0.384)/$AA$19</f>
        <v>1.1042008834924963</v>
      </c>
      <c r="AK15" s="210">
        <v>0</v>
      </c>
      <c r="AL15" s="255">
        <f>AD15</f>
        <v>4.2579999999999982</v>
      </c>
      <c r="AM15" s="210">
        <v>0</v>
      </c>
      <c r="AN15" s="210">
        <f>AF15</f>
        <v>4.2399999999999984</v>
      </c>
      <c r="AO15" s="210">
        <f>1/F15</f>
        <v>5.2884869638796343E-2</v>
      </c>
      <c r="AP15" s="176">
        <f>AL15-AN15</f>
        <v>1.7999999999999794E-2</v>
      </c>
      <c r="AQ15" s="239" t="e">
        <f>(60/AI15)*(AH15*14.696)/(AN15+14.696+((AL15-AN15)/2))</f>
        <v>#DIV/0!</v>
      </c>
      <c r="AR15" s="178">
        <f>(AJ15*$AA$19)/(AN15+$AA$19+((AL15-AN15)/2))</f>
        <v>0.85607831995346129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1.7970854723055933</v>
      </c>
      <c r="E16" s="241">
        <f>AN16</f>
        <v>13.98</v>
      </c>
      <c r="F16" s="242">
        <f t="shared" ref="F16:F17" si="3">AN16+$AA$19+((AL16-AN16)/2)</f>
        <v>28.65</v>
      </c>
      <c r="G16" s="243">
        <f t="shared" si="1"/>
        <v>0.51294938917975574</v>
      </c>
      <c r="H16" s="244">
        <f>(14700*$AA$15*$AA$17*(AR16/1))/((AL16-AN16)*60*$AC$15)</f>
        <v>127.32401786153416</v>
      </c>
      <c r="I16" s="245"/>
      <c r="AA16" s="210" t="s">
        <v>149</v>
      </c>
      <c r="AC16" s="177"/>
      <c r="AD16" s="250">
        <f>AF16+AD22</f>
        <v>14</v>
      </c>
      <c r="AE16" s="250"/>
      <c r="AF16" s="250">
        <f>AE22-$AA$19</f>
        <v>13.98</v>
      </c>
      <c r="AG16" s="251"/>
      <c r="AH16" s="252"/>
      <c r="AI16" s="253"/>
      <c r="AJ16" s="254">
        <f>AF22*($AA$19-0.384)/$AA$19</f>
        <v>1.7970854723055933</v>
      </c>
      <c r="AK16" s="210">
        <v>0</v>
      </c>
      <c r="AL16" s="255">
        <f>AD16</f>
        <v>14</v>
      </c>
      <c r="AM16" s="210">
        <v>0</v>
      </c>
      <c r="AN16" s="210">
        <f>AF16</f>
        <v>13.98</v>
      </c>
      <c r="AO16" s="210">
        <f>1/F16</f>
        <v>3.4904013961605584E-2</v>
      </c>
      <c r="AP16" s="176">
        <f>AL16-AN16</f>
        <v>1.9999999999999574E-2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0.91955577745200689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1.694758788923433</v>
      </c>
      <c r="E17" s="241">
        <f>AN17</f>
        <v>8.4400000000000013</v>
      </c>
      <c r="F17" s="242">
        <f t="shared" si="3"/>
        <v>23.111499999999999</v>
      </c>
      <c r="G17" s="243">
        <f t="shared" si="1"/>
        <v>0.63587391558315132</v>
      </c>
      <c r="H17" s="244">
        <f>(14700*$AA$15*$AA$17*(AR17/1))/((AL17-AN17)*60*$AC$15)</f>
        <v>129.43393331058488</v>
      </c>
      <c r="I17" s="245"/>
      <c r="AA17" s="256">
        <v>1.7586000000000001E-2</v>
      </c>
      <c r="AC17" s="177"/>
      <c r="AD17" s="250">
        <f>AF17+AD23</f>
        <v>8.463000000000001</v>
      </c>
      <c r="AE17" s="250"/>
      <c r="AF17" s="250">
        <f>AE23-$AA$19</f>
        <v>8.4400000000000013</v>
      </c>
      <c r="AG17" s="251"/>
      <c r="AH17" s="252"/>
      <c r="AI17" s="253"/>
      <c r="AJ17" s="254">
        <f>AF23*($AA$19-0.384)/$AA$19</f>
        <v>1.694758788923433</v>
      </c>
      <c r="AK17" s="210">
        <v>0</v>
      </c>
      <c r="AL17" s="255">
        <f>AD17</f>
        <v>8.463000000000001</v>
      </c>
      <c r="AM17" s="210">
        <v>0</v>
      </c>
      <c r="AN17" s="210">
        <f>AF17</f>
        <v>8.4400000000000013</v>
      </c>
      <c r="AO17" s="210">
        <f>1/F17</f>
        <v>4.3268502693464293E-2</v>
      </c>
      <c r="AP17" s="176">
        <f>AL17-AN17</f>
        <v>2.2999999999999687E-2</v>
      </c>
      <c r="AQ17" s="239" t="e">
        <f>(60/AI17)*(AH17*14.696)/(AN17+14.696+((AL17-AN17)/2))</f>
        <v>#DIV/0!</v>
      </c>
      <c r="AR17" s="178">
        <f t="shared" si="4"/>
        <v>1.0750130387736636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14.66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1.7999999999999999E-2</v>
      </c>
      <c r="AE21" s="178">
        <v>18.899999999999999</v>
      </c>
      <c r="AF21" s="178">
        <v>1.133902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0.02</v>
      </c>
      <c r="AE22" s="178">
        <v>28.64</v>
      </c>
      <c r="AF22" s="178">
        <v>1.845424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2.3E-2</v>
      </c>
      <c r="AE23" s="178">
        <v>23.1</v>
      </c>
      <c r="AF23" s="178">
        <v>1.7403449037277618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106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3.3351049026406518</v>
      </c>
      <c r="AM8" s="205">
        <v>12.615856246035076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156</v>
      </c>
      <c r="B13" s="233">
        <v>5897.3</v>
      </c>
      <c r="C13" s="234">
        <v>23.316292793562447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0.9397817196106919</v>
      </c>
      <c r="E15" s="241">
        <f>AN15</f>
        <v>3.66</v>
      </c>
      <c r="F15" s="242">
        <f>AN15+$AA$19+((AL15-AN15)/2)</f>
        <v>18.3645</v>
      </c>
      <c r="G15" s="243">
        <f t="shared" ref="G15:G17" si="1">1/(F15/14.696)</f>
        <v>0.80023959269242284</v>
      </c>
      <c r="H15" s="226">
        <f>(14700*$AA$15*$AA$17*(AR15/1))/((AL15-AN15)*60*$AC$15)</f>
        <v>15.290105452519215</v>
      </c>
      <c r="I15" s="226">
        <f>$AM$8</f>
        <v>12.615856246035076</v>
      </c>
      <c r="AA15" s="248">
        <v>2.5720000000000001</v>
      </c>
      <c r="AB15" s="248">
        <v>2.3149999999999999</v>
      </c>
      <c r="AC15" s="249">
        <f>(AB15*AB15)*0.7854</f>
        <v>4.2091353149999993</v>
      </c>
      <c r="AD15" s="250">
        <f>AF15+AD21</f>
        <v>3.7890000000000001</v>
      </c>
      <c r="AE15" s="250"/>
      <c r="AF15" s="250">
        <f>AE21-$AA$19</f>
        <v>3.66</v>
      </c>
      <c r="AG15" s="251"/>
      <c r="AH15" s="252"/>
      <c r="AI15" s="253"/>
      <c r="AJ15" s="254">
        <f>AF21*($AA$19-0.384)/$AA$19</f>
        <v>0.9397817196106919</v>
      </c>
      <c r="AK15" s="210">
        <v>0</v>
      </c>
      <c r="AL15" s="255">
        <f>AD15</f>
        <v>3.7890000000000001</v>
      </c>
      <c r="AM15" s="210">
        <v>0</v>
      </c>
      <c r="AN15" s="210">
        <f>AF15</f>
        <v>3.66</v>
      </c>
      <c r="AO15" s="210">
        <f>1/F15</f>
        <v>5.4452884641563885E-2</v>
      </c>
      <c r="AP15" s="176">
        <f>AL15-AN15</f>
        <v>0.129</v>
      </c>
      <c r="AQ15" s="239" t="e">
        <f>(60/AI15)*(AH15*14.696)/(AN15+14.696+((AL15-AN15)/2))</f>
        <v>#DIV/0!</v>
      </c>
      <c r="AR15" s="178">
        <f>(AJ15*$AA$19)/(AN15+$AA$19+((AL15-AN15)/2))</f>
        <v>0.74918480628933715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1.3895148773835662</v>
      </c>
      <c r="E16" s="241">
        <f>AN16</f>
        <v>8.4600000000000009</v>
      </c>
      <c r="F16" s="242">
        <f t="shared" ref="F16:F17" si="3">AN16+$AA$19+((AL16-AN16)/2)</f>
        <v>23.1785</v>
      </c>
      <c r="G16" s="243">
        <f t="shared" si="1"/>
        <v>0.63403585219060765</v>
      </c>
      <c r="H16" s="226">
        <f>(14700*$AA$15*$AA$17*(AR16/1))/((AL16-AN16)*60*$AC$15)</f>
        <v>14.717380835702881</v>
      </c>
      <c r="I16" s="278"/>
      <c r="AA16" s="210" t="s">
        <v>149</v>
      </c>
      <c r="AC16" s="177"/>
      <c r="AD16" s="250">
        <f>AF16+AD22</f>
        <v>8.6170000000000009</v>
      </c>
      <c r="AE16" s="250"/>
      <c r="AF16" s="250">
        <f>AE22-$AA$19</f>
        <v>8.4600000000000009</v>
      </c>
      <c r="AG16" s="251"/>
      <c r="AH16" s="252"/>
      <c r="AI16" s="253"/>
      <c r="AJ16" s="254">
        <f>AF22*($AA$19-0.384)/$AA$19</f>
        <v>1.3895148773835662</v>
      </c>
      <c r="AK16" s="210">
        <v>0</v>
      </c>
      <c r="AL16" s="255">
        <f>AD16</f>
        <v>8.6170000000000009</v>
      </c>
      <c r="AM16" s="210">
        <v>0</v>
      </c>
      <c r="AN16" s="210">
        <f>AF16</f>
        <v>8.4600000000000009</v>
      </c>
      <c r="AO16" s="210">
        <f>1/F16</f>
        <v>4.3143430334145867E-2</v>
      </c>
      <c r="AP16" s="176">
        <f>AL16-AN16</f>
        <v>0.15700000000000003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0.87764513686802037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1.9331497576330665</v>
      </c>
      <c r="E17" s="241">
        <f>AN17</f>
        <v>13.64</v>
      </c>
      <c r="F17" s="242">
        <f t="shared" si="3"/>
        <v>28.371500000000001</v>
      </c>
      <c r="G17" s="243">
        <f t="shared" si="1"/>
        <v>0.51798459721904022</v>
      </c>
      <c r="H17" s="226">
        <f>(14700*$AA$15*$AA$17*(AR17/1))/((AL17-AN17)*60*$AC$15)</f>
        <v>14.351074487527193</v>
      </c>
      <c r="I17" s="278"/>
      <c r="AA17" s="256">
        <v>1.7586000000000001E-2</v>
      </c>
      <c r="AC17" s="177"/>
      <c r="AD17" s="250">
        <f>AF17+AD23</f>
        <v>13.823</v>
      </c>
      <c r="AE17" s="250"/>
      <c r="AF17" s="250">
        <f>AE23-$AA$19</f>
        <v>13.64</v>
      </c>
      <c r="AG17" s="251"/>
      <c r="AH17" s="252"/>
      <c r="AI17" s="253"/>
      <c r="AJ17" s="254">
        <f>AF23*($AA$19-0.384)/$AA$19</f>
        <v>1.9331497576330665</v>
      </c>
      <c r="AK17" s="210">
        <v>0</v>
      </c>
      <c r="AL17" s="255">
        <f>AD17</f>
        <v>13.823</v>
      </c>
      <c r="AM17" s="210">
        <v>0</v>
      </c>
      <c r="AN17" s="210">
        <f>AF17</f>
        <v>13.64</v>
      </c>
      <c r="AO17" s="210">
        <f>1/F17</f>
        <v>3.5246638351867192E-2</v>
      </c>
      <c r="AP17" s="176">
        <f>AL17-AN17</f>
        <v>0.18299999999999983</v>
      </c>
      <c r="AQ17" s="239" t="e">
        <f>(60/AI17)*(AH17*14.696)/(AN17+14.696+((AL17-AN17)/2))</f>
        <v>#DIV/0!</v>
      </c>
      <c r="AR17" s="178">
        <f t="shared" si="4"/>
        <v>0.99752612486996084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14.64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0.129</v>
      </c>
      <c r="AE21" s="178">
        <v>18.3</v>
      </c>
      <c r="AF21" s="178">
        <v>0.96509570532411126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0.157</v>
      </c>
      <c r="AE22" s="178">
        <v>23.1</v>
      </c>
      <c r="AF22" s="178">
        <v>1.42694288754878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0.183</v>
      </c>
      <c r="AE23" s="178">
        <v>28.28</v>
      </c>
      <c r="AF23" s="178">
        <v>1.9852211315760449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S218"/>
  <sheetViews>
    <sheetView workbookViewId="0">
      <selection activeCell="A7" sqref="A7"/>
    </sheetView>
  </sheetViews>
  <sheetFormatPr defaultColWidth="8.85546875" defaultRowHeight="12" x14ac:dyDescent="0.2"/>
  <cols>
    <col min="1" max="2" width="8.85546875" style="176" customWidth="1"/>
    <col min="3" max="4" width="8.7109375" style="176" customWidth="1"/>
    <col min="5" max="5" width="9" style="176" customWidth="1"/>
    <col min="6" max="7" width="8.85546875" style="176" customWidth="1"/>
    <col min="8" max="8" width="7.42578125" style="177" bestFit="1" customWidth="1"/>
    <col min="9" max="9" width="10.140625" style="176" customWidth="1"/>
    <col min="10" max="11" width="8.85546875" style="176" customWidth="1"/>
    <col min="12" max="12" width="7.7109375" style="176" customWidth="1"/>
    <col min="13" max="13" width="8.85546875" style="176" customWidth="1"/>
    <col min="14" max="14" width="12.140625" style="176" customWidth="1"/>
    <col min="15" max="16" width="8.85546875" style="176" customWidth="1"/>
    <col min="17" max="26" width="8.7109375" style="176" customWidth="1"/>
    <col min="27" max="43" width="8.85546875" style="176" customWidth="1"/>
    <col min="44" max="44" width="9.7109375" style="176" bestFit="1" customWidth="1"/>
    <col min="45" max="48" width="8.85546875" style="176" customWidth="1"/>
    <col min="49" max="50" width="10" style="176" customWidth="1"/>
    <col min="51" max="52" width="8.85546875" style="176" customWidth="1"/>
    <col min="53" max="53" width="10" style="176" customWidth="1"/>
    <col min="54" max="54" width="11.28515625" style="176" customWidth="1"/>
    <col min="55" max="56" width="8.85546875" style="176" customWidth="1"/>
    <col min="57" max="57" width="7.7109375" style="176" customWidth="1"/>
    <col min="58" max="58" width="8.85546875" style="176" customWidth="1"/>
    <col min="59" max="59" width="18.7109375" style="176" customWidth="1"/>
    <col min="60" max="75" width="8.85546875" style="176" customWidth="1"/>
    <col min="76" max="76" width="9.7109375" style="176" bestFit="1" customWidth="1"/>
    <col min="77" max="80" width="8.85546875" style="176" customWidth="1"/>
    <col min="81" max="82" width="10" style="176" customWidth="1"/>
    <col min="83" max="84" width="8.85546875" style="176" customWidth="1"/>
    <col min="85" max="85" width="10" style="176" customWidth="1"/>
    <col min="86" max="86" width="11.28515625" style="176" customWidth="1"/>
    <col min="87" max="88" width="8.85546875" style="176" customWidth="1"/>
    <col min="89" max="89" width="7.7109375" style="176" customWidth="1"/>
    <col min="90" max="90" width="8.85546875" style="176" customWidth="1"/>
    <col min="91" max="91" width="18.7109375" style="176" customWidth="1"/>
    <col min="92" max="107" width="8.85546875" style="176" customWidth="1"/>
    <col min="108" max="108" width="9.7109375" style="176" bestFit="1" customWidth="1"/>
    <col min="109" max="112" width="8.85546875" style="176" customWidth="1"/>
    <col min="113" max="114" width="10" style="176" customWidth="1"/>
    <col min="115" max="116" width="8.85546875" style="176" customWidth="1"/>
    <col min="117" max="117" width="10" style="176" customWidth="1"/>
    <col min="118" max="118" width="11.28515625" style="176" customWidth="1"/>
    <col min="119" max="120" width="8.85546875" style="176" customWidth="1"/>
    <col min="121" max="121" width="7.7109375" style="176" customWidth="1"/>
    <col min="122" max="122" width="8.85546875" style="176" customWidth="1"/>
    <col min="123" max="123" width="18.7109375" style="176" customWidth="1"/>
    <col min="124" max="139" width="8.85546875" style="176" customWidth="1"/>
    <col min="140" max="140" width="9.7109375" style="176" bestFit="1" customWidth="1"/>
    <col min="141" max="144" width="8.85546875" style="176" customWidth="1"/>
    <col min="145" max="146" width="10" style="176" customWidth="1"/>
    <col min="147" max="148" width="8.85546875" style="176" customWidth="1"/>
    <col min="149" max="149" width="10" style="176" customWidth="1"/>
    <col min="150" max="150" width="11.28515625" style="176" customWidth="1"/>
    <col min="151" max="152" width="8.85546875" style="176" customWidth="1"/>
    <col min="153" max="153" width="7.7109375" style="176" customWidth="1"/>
    <col min="154" max="154" width="8.85546875" style="176" customWidth="1"/>
    <col min="155" max="155" width="18.7109375" style="176" customWidth="1"/>
    <col min="156" max="171" width="8.85546875" style="176" customWidth="1"/>
    <col min="172" max="172" width="9.7109375" style="176" bestFit="1" customWidth="1"/>
    <col min="173" max="176" width="8.85546875" style="176" customWidth="1"/>
    <col min="177" max="178" width="10" style="176" customWidth="1"/>
    <col min="179" max="180" width="8.85546875" style="176" customWidth="1"/>
    <col min="181" max="181" width="10" style="176" customWidth="1"/>
    <col min="182" max="182" width="11.28515625" style="176" customWidth="1"/>
    <col min="183" max="184" width="8.85546875" style="176" customWidth="1"/>
    <col min="185" max="185" width="7.7109375" style="176" customWidth="1"/>
    <col min="186" max="186" width="8.85546875" style="176" customWidth="1"/>
    <col min="187" max="187" width="18.7109375" style="176" customWidth="1"/>
    <col min="188" max="203" width="8.85546875" style="176" customWidth="1"/>
    <col min="204" max="204" width="9.7109375" style="176" bestFit="1" customWidth="1"/>
    <col min="205" max="208" width="8.85546875" style="176" customWidth="1"/>
    <col min="209" max="210" width="10" style="176" customWidth="1"/>
    <col min="211" max="212" width="8.85546875" style="176" customWidth="1"/>
    <col min="213" max="213" width="10" style="176" customWidth="1"/>
    <col min="214" max="214" width="11.28515625" style="176" customWidth="1"/>
    <col min="215" max="216" width="8.85546875" style="176" customWidth="1"/>
    <col min="217" max="217" width="7.7109375" style="176" customWidth="1"/>
    <col min="218" max="218" width="8.85546875" style="176" customWidth="1"/>
    <col min="219" max="219" width="18.7109375" style="176" customWidth="1"/>
    <col min="220" max="235" width="8.85546875" style="176" customWidth="1"/>
    <col min="236" max="236" width="9.7109375" style="176" bestFit="1" customWidth="1"/>
    <col min="237" max="240" width="8.85546875" style="176" customWidth="1"/>
    <col min="241" max="242" width="10" style="176" customWidth="1"/>
    <col min="243" max="244" width="8.85546875" style="176" customWidth="1"/>
    <col min="245" max="245" width="10" style="176" customWidth="1"/>
    <col min="246" max="246" width="11.28515625" style="176" customWidth="1"/>
    <col min="247" max="248" width="8.85546875" style="176" customWidth="1"/>
    <col min="249" max="249" width="7.7109375" style="176" customWidth="1"/>
    <col min="250" max="250" width="8.85546875" style="176" customWidth="1"/>
    <col min="251" max="251" width="18.7109375" style="176" customWidth="1"/>
    <col min="252" max="16384" width="8.85546875" style="176"/>
  </cols>
  <sheetData>
    <row r="1" spans="1:245" ht="10.9" customHeight="1" thickBot="1" x14ac:dyDescent="0.25">
      <c r="O1" s="176" t="s">
        <v>103</v>
      </c>
      <c r="AR1" s="178"/>
      <c r="AY1" s="179"/>
      <c r="AZ1" s="180"/>
      <c r="BA1" s="181"/>
      <c r="CE1" s="179"/>
      <c r="CF1" s="180"/>
      <c r="CG1" s="181"/>
      <c r="DK1" s="179"/>
      <c r="DL1" s="180"/>
      <c r="DM1" s="181"/>
      <c r="EQ1" s="179"/>
      <c r="ER1" s="180"/>
      <c r="ES1" s="181"/>
      <c r="FW1" s="179"/>
      <c r="FX1" s="180"/>
      <c r="FY1" s="181"/>
      <c r="HC1" s="179"/>
      <c r="HD1" s="180"/>
      <c r="HE1" s="181"/>
      <c r="II1" s="179"/>
      <c r="IJ1" s="180"/>
      <c r="IK1" s="181"/>
    </row>
    <row r="2" spans="1:245" ht="10.9" customHeight="1" x14ac:dyDescent="0.2"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4"/>
      <c r="AC2" s="184"/>
      <c r="AD2" s="184"/>
      <c r="AE2" s="185"/>
      <c r="AF2" s="186" t="s">
        <v>105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8"/>
      <c r="AY2" s="179"/>
      <c r="AZ2" s="180"/>
      <c r="BA2" s="181"/>
      <c r="CE2" s="179"/>
      <c r="CF2" s="180"/>
      <c r="CG2" s="181"/>
      <c r="DK2" s="179"/>
      <c r="DL2" s="180"/>
      <c r="DM2" s="181"/>
      <c r="EQ2" s="179"/>
      <c r="ER2" s="180"/>
      <c r="ES2" s="181"/>
      <c r="FW2" s="179"/>
      <c r="FX2" s="180"/>
      <c r="FY2" s="181"/>
      <c r="HC2" s="179"/>
      <c r="HD2" s="180"/>
      <c r="HE2" s="181"/>
      <c r="II2" s="179"/>
      <c r="IJ2" s="180"/>
      <c r="IK2" s="181"/>
    </row>
    <row r="3" spans="1:245" ht="12.75" x14ac:dyDescent="0.2">
      <c r="C3" s="320" t="s">
        <v>154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90"/>
      <c r="AB3" s="191"/>
      <c r="AC3" s="191"/>
      <c r="AD3" s="191"/>
      <c r="AE3" s="192"/>
      <c r="AF3" s="193" t="s">
        <v>107</v>
      </c>
      <c r="AG3" s="193"/>
      <c r="AH3" s="193" t="s">
        <v>108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4"/>
      <c r="AY3" s="179"/>
      <c r="AZ3" s="180"/>
      <c r="BA3" s="181"/>
      <c r="CE3" s="179"/>
      <c r="CF3" s="180"/>
      <c r="CG3" s="181"/>
      <c r="DK3" s="179"/>
      <c r="DL3" s="180"/>
      <c r="DM3" s="181"/>
      <c r="EQ3" s="179"/>
      <c r="ER3" s="180"/>
      <c r="ES3" s="181"/>
      <c r="FW3" s="179"/>
      <c r="FX3" s="180"/>
      <c r="FY3" s="181"/>
      <c r="HC3" s="179"/>
      <c r="HD3" s="180"/>
      <c r="HE3" s="181"/>
      <c r="II3" s="179"/>
      <c r="IJ3" s="180"/>
      <c r="IK3" s="181"/>
    </row>
    <row r="4" spans="1:245" ht="12.75" x14ac:dyDescent="0.2">
      <c r="C4" s="320"/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  <c r="AB4" s="191"/>
      <c r="AC4" s="191"/>
      <c r="AD4" s="191"/>
      <c r="AE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2"/>
      <c r="AR4" s="191"/>
      <c r="AS4" s="194"/>
      <c r="AY4" s="179"/>
      <c r="AZ4" s="180"/>
      <c r="BA4" s="181"/>
      <c r="CE4" s="179"/>
      <c r="CF4" s="180"/>
      <c r="CG4" s="181"/>
      <c r="DK4" s="179"/>
      <c r="DL4" s="180"/>
      <c r="DM4" s="181"/>
      <c r="EQ4" s="179"/>
      <c r="ER4" s="180"/>
      <c r="ES4" s="181"/>
      <c r="FW4" s="179"/>
      <c r="FX4" s="180"/>
      <c r="FY4" s="181"/>
      <c r="HC4" s="179"/>
      <c r="HD4" s="180"/>
      <c r="HE4" s="181"/>
      <c r="II4" s="179"/>
      <c r="IJ4" s="180"/>
      <c r="IK4" s="181"/>
    </row>
    <row r="5" spans="1:245" ht="13.5" thickBot="1" x14ac:dyDescent="0.25">
      <c r="A5" s="195" t="s">
        <v>88</v>
      </c>
      <c r="C5" s="189"/>
      <c r="D5" s="189"/>
      <c r="E5" s="189"/>
      <c r="F5" s="189"/>
      <c r="G5" s="189"/>
      <c r="H5" s="196"/>
      <c r="I5" s="189"/>
      <c r="J5" s="189"/>
      <c r="K5" s="189"/>
      <c r="L5" s="189"/>
      <c r="M5" s="189"/>
      <c r="N5" s="197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9"/>
      <c r="AA5" s="200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2"/>
      <c r="AR5" s="201"/>
      <c r="AS5" s="203"/>
      <c r="AY5" s="179"/>
      <c r="AZ5" s="180"/>
      <c r="BA5" s="181"/>
      <c r="CE5" s="179"/>
      <c r="CF5" s="180"/>
      <c r="CG5" s="181"/>
      <c r="DK5" s="179"/>
      <c r="DL5" s="180"/>
      <c r="DM5" s="181"/>
      <c r="EQ5" s="179"/>
      <c r="ER5" s="180"/>
      <c r="ES5" s="181"/>
      <c r="FW5" s="179"/>
      <c r="FX5" s="180"/>
      <c r="FY5" s="181"/>
      <c r="HC5" s="179"/>
      <c r="HD5" s="180"/>
      <c r="HE5" s="181"/>
      <c r="II5" s="179"/>
      <c r="IJ5" s="180"/>
      <c r="IK5" s="181"/>
    </row>
    <row r="6" spans="1:245" ht="12.75" x14ac:dyDescent="0.2">
      <c r="A6" s="195" t="s">
        <v>89</v>
      </c>
      <c r="N6" s="197" t="s">
        <v>90</v>
      </c>
      <c r="P6" s="198"/>
      <c r="Q6" s="198"/>
      <c r="R6" s="198"/>
      <c r="S6" s="198"/>
      <c r="T6" s="198"/>
      <c r="U6" s="198"/>
      <c r="V6" s="198"/>
      <c r="W6" s="198"/>
      <c r="X6" s="198"/>
      <c r="Y6" s="198"/>
      <c r="AD6" s="178"/>
      <c r="AE6" s="178"/>
      <c r="AF6" s="178"/>
      <c r="AG6" s="178"/>
      <c r="AH6" s="204"/>
      <c r="AI6" s="178"/>
      <c r="AJ6" s="178"/>
      <c r="AK6" s="178"/>
      <c r="AL6" s="178" t="s">
        <v>109</v>
      </c>
      <c r="AM6" s="178"/>
      <c r="AN6" s="178"/>
      <c r="AO6" s="178"/>
      <c r="AP6" s="178"/>
      <c r="AR6" s="178"/>
      <c r="AY6" s="179"/>
      <c r="AZ6" s="180"/>
      <c r="BA6" s="181"/>
      <c r="CE6" s="179"/>
      <c r="CF6" s="180"/>
      <c r="CG6" s="181"/>
      <c r="DK6" s="179"/>
      <c r="DL6" s="180"/>
      <c r="DM6" s="181"/>
      <c r="EQ6" s="179"/>
      <c r="ER6" s="180"/>
      <c r="ES6" s="181"/>
      <c r="FW6" s="179"/>
      <c r="FX6" s="180"/>
      <c r="FY6" s="181"/>
      <c r="HC6" s="179"/>
      <c r="HD6" s="180"/>
      <c r="HE6" s="181"/>
      <c r="II6" s="179"/>
      <c r="IJ6" s="180"/>
      <c r="IK6" s="181"/>
    </row>
    <row r="7" spans="1:245" ht="12.75" x14ac:dyDescent="0.2">
      <c r="A7" s="195"/>
      <c r="E7" s="189"/>
      <c r="P7" s="198"/>
      <c r="Q7" s="198"/>
      <c r="R7" s="198"/>
      <c r="S7" s="198"/>
      <c r="T7" s="198"/>
      <c r="U7" s="198"/>
      <c r="V7" s="198"/>
      <c r="W7" s="198"/>
      <c r="X7" s="198"/>
      <c r="Y7" s="19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 t="s">
        <v>110</v>
      </c>
      <c r="AM7" s="178" t="s">
        <v>111</v>
      </c>
      <c r="AN7" s="178"/>
      <c r="AO7" s="178"/>
      <c r="AP7" s="178"/>
      <c r="AR7" s="178"/>
      <c r="AY7" s="179"/>
      <c r="AZ7" s="180"/>
      <c r="BA7" s="181"/>
      <c r="CE7" s="179"/>
      <c r="CF7" s="180"/>
      <c r="CG7" s="181"/>
      <c r="DK7" s="179"/>
      <c r="DL7" s="180"/>
      <c r="DM7" s="181"/>
      <c r="EQ7" s="179"/>
      <c r="ER7" s="180"/>
      <c r="ES7" s="181"/>
      <c r="FW7" s="179"/>
      <c r="FX7" s="180"/>
      <c r="FY7" s="181"/>
      <c r="HC7" s="179"/>
      <c r="HD7" s="180"/>
      <c r="HE7" s="181"/>
      <c r="II7" s="179"/>
      <c r="IJ7" s="180"/>
      <c r="IK7" s="181"/>
    </row>
    <row r="8" spans="1:245" ht="12.75" x14ac:dyDescent="0.2">
      <c r="E8" s="189"/>
      <c r="AD8" s="178"/>
      <c r="AE8" s="178"/>
      <c r="AF8" s="178"/>
      <c r="AG8" s="178"/>
      <c r="AH8" s="178" t="s">
        <v>112</v>
      </c>
      <c r="AI8" s="178"/>
      <c r="AJ8" s="178"/>
      <c r="AK8" s="178"/>
      <c r="AL8" s="205">
        <f t="array" ref="AL8:AM8">LINEST(H15:H17,G15:G17,,FALSE)</f>
        <v>3.7882223115411233</v>
      </c>
      <c r="AM8" s="205">
        <v>11.829805124955396</v>
      </c>
      <c r="AN8" s="178"/>
      <c r="AO8" s="178"/>
      <c r="AP8" s="178"/>
      <c r="AR8" s="178"/>
      <c r="AY8" s="179"/>
      <c r="AZ8" s="180"/>
      <c r="BA8" s="181"/>
      <c r="CE8" s="179"/>
      <c r="CF8" s="180"/>
      <c r="CG8" s="181"/>
      <c r="DK8" s="179"/>
      <c r="DL8" s="180"/>
      <c r="DM8" s="181"/>
      <c r="EQ8" s="179"/>
      <c r="ER8" s="180"/>
      <c r="ES8" s="181"/>
      <c r="FW8" s="179"/>
      <c r="FX8" s="180"/>
      <c r="FY8" s="181"/>
      <c r="HC8" s="179"/>
      <c r="HD8" s="180"/>
      <c r="HE8" s="181"/>
      <c r="II8" s="179"/>
      <c r="IJ8" s="180"/>
      <c r="IK8" s="181"/>
    </row>
    <row r="9" spans="1:245" ht="12.75" x14ac:dyDescent="0.2">
      <c r="A9" s="206"/>
      <c r="B9" s="207"/>
      <c r="C9" s="207"/>
      <c r="D9" s="207"/>
      <c r="E9" s="208" t="s">
        <v>113</v>
      </c>
      <c r="F9" s="209"/>
      <c r="G9" s="209"/>
      <c r="H9" s="322" t="s">
        <v>22</v>
      </c>
      <c r="I9" s="323"/>
      <c r="AD9" s="210"/>
      <c r="AE9" s="210"/>
      <c r="AF9" s="210"/>
      <c r="AG9" s="210"/>
      <c r="AH9" s="210" t="s">
        <v>12</v>
      </c>
      <c r="AI9" s="210"/>
      <c r="AJ9" s="210"/>
      <c r="AN9" s="211"/>
      <c r="AR9" s="178"/>
      <c r="AY9" s="179"/>
      <c r="AZ9" s="180"/>
      <c r="BA9" s="181"/>
      <c r="CE9" s="179"/>
      <c r="CF9" s="180"/>
      <c r="CG9" s="181"/>
      <c r="DK9" s="179"/>
      <c r="DL9" s="180"/>
      <c r="DM9" s="181"/>
      <c r="EQ9" s="179"/>
      <c r="ER9" s="180"/>
      <c r="ES9" s="181"/>
      <c r="FW9" s="179"/>
      <c r="FX9" s="180"/>
      <c r="FY9" s="181"/>
      <c r="HC9" s="179"/>
      <c r="HD9" s="180"/>
      <c r="HE9" s="181"/>
      <c r="II9" s="179"/>
      <c r="IJ9" s="180"/>
      <c r="IK9" s="181"/>
    </row>
    <row r="10" spans="1:245" x14ac:dyDescent="0.2">
      <c r="A10" s="212" t="s">
        <v>3</v>
      </c>
      <c r="B10" s="213" t="s">
        <v>7</v>
      </c>
      <c r="C10" s="213" t="s">
        <v>1</v>
      </c>
      <c r="D10" s="213" t="s">
        <v>114</v>
      </c>
      <c r="E10" s="212" t="s">
        <v>115</v>
      </c>
      <c r="F10" s="214" t="s">
        <v>116</v>
      </c>
      <c r="G10" s="214" t="s">
        <v>117</v>
      </c>
      <c r="H10" s="215" t="s">
        <v>4</v>
      </c>
      <c r="I10" s="216"/>
      <c r="AA10" s="217"/>
      <c r="AB10" s="210"/>
      <c r="AC10" s="210"/>
      <c r="AD10" s="210" t="s">
        <v>118</v>
      </c>
      <c r="AE10" s="210" t="s">
        <v>119</v>
      </c>
      <c r="AF10" s="210" t="s">
        <v>120</v>
      </c>
      <c r="AG10" s="210"/>
      <c r="AH10" s="210" t="s">
        <v>121</v>
      </c>
      <c r="AI10" s="210" t="s">
        <v>122</v>
      </c>
      <c r="AJ10" s="218" t="s">
        <v>123</v>
      </c>
      <c r="AK10" s="210" t="s">
        <v>118</v>
      </c>
      <c r="AL10" s="210" t="s">
        <v>124</v>
      </c>
      <c r="AM10" s="210" t="s">
        <v>125</v>
      </c>
      <c r="AN10" s="210" t="s">
        <v>126</v>
      </c>
      <c r="AO10" s="210" t="s">
        <v>127</v>
      </c>
      <c r="AP10" s="219" t="s">
        <v>128</v>
      </c>
      <c r="AQ10" s="210" t="s">
        <v>129</v>
      </c>
      <c r="AR10" s="210" t="s">
        <v>130</v>
      </c>
      <c r="AY10" s="179"/>
      <c r="AZ10" s="180"/>
      <c r="BA10" s="181"/>
      <c r="CE10" s="179"/>
      <c r="CF10" s="180"/>
      <c r="CG10" s="181"/>
      <c r="DK10" s="179"/>
      <c r="DL10" s="180"/>
      <c r="DM10" s="181"/>
      <c r="EQ10" s="179"/>
      <c r="ER10" s="180"/>
      <c r="ES10" s="181"/>
      <c r="FW10" s="179"/>
      <c r="FX10" s="180"/>
      <c r="FY10" s="181"/>
      <c r="HC10" s="179"/>
      <c r="HD10" s="180"/>
      <c r="HE10" s="181"/>
      <c r="II10" s="179"/>
      <c r="IJ10" s="180"/>
      <c r="IK10" s="181"/>
    </row>
    <row r="11" spans="1:245" x14ac:dyDescent="0.2">
      <c r="A11" s="220" t="s">
        <v>91</v>
      </c>
      <c r="B11" s="221" t="s">
        <v>11</v>
      </c>
      <c r="C11" s="221" t="s">
        <v>5</v>
      </c>
      <c r="D11" s="221" t="s">
        <v>131</v>
      </c>
      <c r="E11" s="220" t="s">
        <v>132</v>
      </c>
      <c r="F11" s="222" t="s">
        <v>133</v>
      </c>
      <c r="G11" s="222" t="s">
        <v>134</v>
      </c>
      <c r="H11" s="223" t="s">
        <v>135</v>
      </c>
      <c r="I11" s="224" t="s">
        <v>9</v>
      </c>
      <c r="AD11" s="210" t="s">
        <v>136</v>
      </c>
      <c r="AE11" s="210" t="s">
        <v>137</v>
      </c>
      <c r="AF11" s="210" t="s">
        <v>125</v>
      </c>
      <c r="AG11" s="210"/>
      <c r="AH11" s="210" t="s">
        <v>17</v>
      </c>
      <c r="AI11" s="210" t="s">
        <v>138</v>
      </c>
      <c r="AJ11" s="218" t="s">
        <v>131</v>
      </c>
      <c r="AK11" s="210" t="s">
        <v>139</v>
      </c>
      <c r="AL11" s="210" t="s">
        <v>136</v>
      </c>
      <c r="AM11" s="210" t="s">
        <v>139</v>
      </c>
      <c r="AN11" s="210" t="s">
        <v>136</v>
      </c>
      <c r="AO11" s="210" t="s">
        <v>140</v>
      </c>
      <c r="AP11" s="219" t="s">
        <v>141</v>
      </c>
      <c r="AQ11" s="210" t="s">
        <v>142</v>
      </c>
      <c r="AR11" s="210" t="s">
        <v>142</v>
      </c>
      <c r="AY11" s="179"/>
      <c r="AZ11" s="180"/>
      <c r="BA11" s="181"/>
      <c r="CE11" s="179"/>
      <c r="CF11" s="180"/>
      <c r="CG11" s="181"/>
      <c r="DK11" s="179"/>
      <c r="DL11" s="180"/>
      <c r="DM11" s="181"/>
      <c r="EQ11" s="179"/>
      <c r="ER11" s="180"/>
      <c r="ES11" s="181"/>
      <c r="FW11" s="179"/>
      <c r="FX11" s="180"/>
      <c r="FY11" s="181"/>
      <c r="HC11" s="179"/>
      <c r="HD11" s="180"/>
      <c r="HE11" s="181"/>
      <c r="II11" s="179"/>
      <c r="IJ11" s="180"/>
      <c r="IK11" s="181"/>
    </row>
    <row r="12" spans="1:245" ht="12.75" x14ac:dyDescent="0.2">
      <c r="A12" s="189"/>
      <c r="B12" s="225"/>
      <c r="C12" s="226"/>
      <c r="D12" s="226"/>
      <c r="E12" s="189"/>
      <c r="F12" s="227"/>
      <c r="G12" s="228"/>
      <c r="H12" s="229"/>
      <c r="I12" s="230"/>
      <c r="AA12" s="210"/>
      <c r="AB12" s="210"/>
      <c r="AC12" s="210"/>
      <c r="AD12" s="231" t="s">
        <v>132</v>
      </c>
      <c r="AE12" s="231" t="s">
        <v>143</v>
      </c>
      <c r="AF12" s="231" t="s">
        <v>132</v>
      </c>
      <c r="AG12" s="178"/>
      <c r="AH12" s="178"/>
      <c r="AI12" s="178"/>
      <c r="AJ12" s="178"/>
      <c r="AK12" s="178"/>
      <c r="AL12" s="178"/>
      <c r="AM12" s="210"/>
      <c r="AN12" s="210"/>
      <c r="AO12" s="210"/>
      <c r="AP12" s="210"/>
      <c r="AQ12" s="210"/>
      <c r="AR12" s="178"/>
      <c r="AY12" s="179"/>
      <c r="AZ12" s="180"/>
      <c r="BA12" s="181"/>
      <c r="CE12" s="179"/>
      <c r="CF12" s="180"/>
      <c r="CG12" s="181"/>
      <c r="DK12" s="179"/>
      <c r="DL12" s="180"/>
      <c r="DM12" s="181"/>
      <c r="EQ12" s="179"/>
      <c r="ER12" s="180"/>
      <c r="ES12" s="181"/>
      <c r="FW12" s="179"/>
      <c r="FX12" s="180"/>
      <c r="FY12" s="181"/>
      <c r="HC12" s="179"/>
      <c r="HD12" s="180"/>
      <c r="HE12" s="181"/>
      <c r="II12" s="179"/>
      <c r="IJ12" s="180"/>
      <c r="IK12" s="181"/>
    </row>
    <row r="13" spans="1:245" ht="15" x14ac:dyDescent="0.25">
      <c r="A13" s="232" t="s">
        <v>156</v>
      </c>
      <c r="B13" s="233">
        <v>5897.3</v>
      </c>
      <c r="C13" s="234">
        <v>23.184222398471295</v>
      </c>
      <c r="D13" s="234"/>
      <c r="E13" s="234"/>
      <c r="F13" s="234"/>
      <c r="G13" s="234"/>
      <c r="H13" s="234"/>
      <c r="I13" s="234"/>
      <c r="AA13" s="210"/>
      <c r="AB13" s="210"/>
      <c r="AC13" s="210"/>
      <c r="AD13" s="235"/>
      <c r="AE13" s="235"/>
      <c r="AF13" s="189"/>
      <c r="AG13" s="189" t="s">
        <v>145</v>
      </c>
      <c r="AH13" s="236">
        <v>1</v>
      </c>
      <c r="AI13" s="237"/>
      <c r="AJ13" s="237"/>
      <c r="AK13" s="237">
        <v>0</v>
      </c>
      <c r="AL13" s="238"/>
      <c r="AM13" s="210">
        <v>0</v>
      </c>
      <c r="AN13" s="210">
        <f>AF13-(AM13)</f>
        <v>0</v>
      </c>
      <c r="AO13" s="210" t="e">
        <f>1/F13</f>
        <v>#DIV/0!</v>
      </c>
      <c r="AQ13" s="239"/>
      <c r="AR13" s="178">
        <f t="shared" ref="AR13" si="0">(AJ13*14.696)/(AN13+14.696+((AL13-AN13)/2))</f>
        <v>0</v>
      </c>
      <c r="AY13" s="179"/>
      <c r="AZ13" s="180"/>
      <c r="BA13" s="181"/>
      <c r="CE13" s="179"/>
      <c r="CF13" s="180"/>
      <c r="CG13" s="181"/>
      <c r="DK13" s="179"/>
      <c r="DL13" s="180"/>
      <c r="DM13" s="181"/>
      <c r="EQ13" s="179"/>
      <c r="ER13" s="180"/>
      <c r="ES13" s="181"/>
      <c r="FW13" s="179"/>
      <c r="FX13" s="180"/>
      <c r="FY13" s="181"/>
      <c r="HC13" s="179"/>
      <c r="HD13" s="180"/>
      <c r="HE13" s="181"/>
      <c r="II13" s="179"/>
      <c r="IJ13" s="180"/>
      <c r="IK13" s="181"/>
    </row>
    <row r="14" spans="1:245" ht="12.75" x14ac:dyDescent="0.2">
      <c r="A14" s="240"/>
      <c r="B14" s="233"/>
      <c r="C14" s="234"/>
      <c r="D14" s="234"/>
      <c r="E14" s="241"/>
      <c r="F14" s="242"/>
      <c r="G14" s="243"/>
      <c r="H14" s="226"/>
      <c r="I14" s="278"/>
      <c r="AA14" s="210" t="s">
        <v>146</v>
      </c>
      <c r="AB14" s="210" t="s">
        <v>147</v>
      </c>
      <c r="AC14" s="210" t="s">
        <v>148</v>
      </c>
      <c r="AD14" s="235"/>
      <c r="AE14" s="235"/>
      <c r="AF14" s="189"/>
      <c r="AG14" s="189"/>
      <c r="AH14" s="237"/>
      <c r="AI14" s="237"/>
      <c r="AJ14" s="237"/>
      <c r="AK14" s="237"/>
      <c r="AL14" s="210"/>
      <c r="AM14" s="210"/>
      <c r="AN14" s="210"/>
      <c r="AO14" s="210"/>
      <c r="AQ14" s="239"/>
      <c r="AR14" s="178"/>
      <c r="AY14" s="179"/>
      <c r="AZ14" s="180"/>
      <c r="BA14" s="181"/>
      <c r="CE14" s="179"/>
      <c r="CF14" s="180"/>
      <c r="CG14" s="181"/>
      <c r="DK14" s="179"/>
      <c r="DL14" s="180"/>
      <c r="DM14" s="181"/>
      <c r="EQ14" s="179"/>
      <c r="ER14" s="180"/>
      <c r="ES14" s="181"/>
      <c r="FW14" s="179"/>
      <c r="FX14" s="180"/>
      <c r="FY14" s="181"/>
      <c r="HC14" s="179"/>
      <c r="HD14" s="180"/>
      <c r="HE14" s="181"/>
      <c r="II14" s="179"/>
      <c r="IJ14" s="180"/>
      <c r="IK14" s="181"/>
    </row>
    <row r="15" spans="1:245" ht="12.75" x14ac:dyDescent="0.2">
      <c r="A15" s="246"/>
      <c r="B15" s="178"/>
      <c r="C15" s="247"/>
      <c r="D15" s="241">
        <f>AJ15</f>
        <v>0.93020415728952766</v>
      </c>
      <c r="E15" s="241">
        <f>AN15</f>
        <v>3.6999999999999993</v>
      </c>
      <c r="F15" s="242">
        <f>AN15+$AA$19+((AL15-AN15)/2)</f>
        <v>18.375499999999999</v>
      </c>
      <c r="G15" s="243">
        <f t="shared" ref="G15:G17" si="1">1/(F15/14.696)</f>
        <v>0.79976055073331342</v>
      </c>
      <c r="H15" s="226">
        <f>(14700*$AA$15*$AA$17*(AR15/1))/((AL15-AN15)*60*$AC$15)</f>
        <v>14.863779740283453</v>
      </c>
      <c r="I15" s="226">
        <f>$AM$8</f>
        <v>11.829805124955396</v>
      </c>
      <c r="AA15" s="248">
        <v>2.5720000000000001</v>
      </c>
      <c r="AB15" s="248">
        <v>2.3149999999999999</v>
      </c>
      <c r="AC15" s="249">
        <f>(AB15*AB15)*0.7854</f>
        <v>4.2091353149999993</v>
      </c>
      <c r="AD15" s="250">
        <f>AF15+AD21</f>
        <v>3.8309999999999995</v>
      </c>
      <c r="AE15" s="250"/>
      <c r="AF15" s="250">
        <f>AE21-$AA$19</f>
        <v>3.6999999999999993</v>
      </c>
      <c r="AG15" s="251"/>
      <c r="AH15" s="252"/>
      <c r="AI15" s="253"/>
      <c r="AJ15" s="254">
        <f>AF21*($AA$19-0.384)/$AA$19</f>
        <v>0.93020415728952766</v>
      </c>
      <c r="AK15" s="210">
        <v>0</v>
      </c>
      <c r="AL15" s="255">
        <f>AD15</f>
        <v>3.8309999999999995</v>
      </c>
      <c r="AM15" s="210">
        <v>0</v>
      </c>
      <c r="AN15" s="210">
        <f>AF15</f>
        <v>3.6999999999999993</v>
      </c>
      <c r="AO15" s="210">
        <f>1/F15</f>
        <v>5.4420287883322906E-2</v>
      </c>
      <c r="AP15" s="176">
        <f>AL15-AN15</f>
        <v>0.13100000000000023</v>
      </c>
      <c r="AQ15" s="239" t="e">
        <f>(60/AI15)*(AH15*14.696)/(AN15+14.696+((AL15-AN15)/2))</f>
        <v>#DIV/0!</v>
      </c>
      <c r="AR15" s="178">
        <f>(AJ15*$AA$19)/(AN15+$AA$19+((AL15-AN15)/2))</f>
        <v>0.7395870990177138</v>
      </c>
      <c r="AY15" s="179"/>
      <c r="AZ15" s="180"/>
      <c r="BA15" s="181"/>
      <c r="CE15" s="179"/>
      <c r="CF15" s="180"/>
      <c r="CG15" s="181"/>
      <c r="DK15" s="179"/>
      <c r="DL15" s="180"/>
      <c r="DM15" s="181"/>
      <c r="EQ15" s="179"/>
      <c r="ER15" s="180"/>
      <c r="ES15" s="181"/>
      <c r="FW15" s="179"/>
      <c r="FX15" s="180"/>
      <c r="FY15" s="181"/>
      <c r="HC15" s="179"/>
      <c r="HD15" s="180"/>
      <c r="HE15" s="181"/>
      <c r="II15" s="179"/>
      <c r="IJ15" s="180"/>
      <c r="IK15" s="181"/>
    </row>
    <row r="16" spans="1:245" ht="13.5" thickBot="1" x14ac:dyDescent="0.25">
      <c r="A16" s="246"/>
      <c r="B16" s="178"/>
      <c r="C16" s="178"/>
      <c r="D16" s="241">
        <f t="shared" ref="D16:D17" si="2">AJ16</f>
        <v>1.3524008731006161</v>
      </c>
      <c r="E16" s="241">
        <f>AN16</f>
        <v>8.2800000000000011</v>
      </c>
      <c r="F16" s="242">
        <f t="shared" ref="F16:F17" si="3">AN16+$AA$19+((AL16-AN16)/2)</f>
        <v>22.9695</v>
      </c>
      <c r="G16" s="243">
        <f t="shared" si="1"/>
        <v>0.63980495874964627</v>
      </c>
      <c r="H16" s="226">
        <f>(14700*$AA$15*$AA$17*(AR16/1))/((AL16-AN16)*60*$AC$15)</f>
        <v>14.243549273829997</v>
      </c>
      <c r="I16" s="278"/>
      <c r="AA16" s="210" t="s">
        <v>149</v>
      </c>
      <c r="AC16" s="177"/>
      <c r="AD16" s="250">
        <f>AF16+AD22</f>
        <v>8.4390000000000018</v>
      </c>
      <c r="AE16" s="250"/>
      <c r="AF16" s="250">
        <f>AE22-$AA$19</f>
        <v>8.2800000000000011</v>
      </c>
      <c r="AG16" s="251"/>
      <c r="AH16" s="252"/>
      <c r="AI16" s="253"/>
      <c r="AJ16" s="254">
        <f>AF22*($AA$19-0.384)/$AA$19</f>
        <v>1.3524008731006161</v>
      </c>
      <c r="AK16" s="210">
        <v>0</v>
      </c>
      <c r="AL16" s="255">
        <f>AD16</f>
        <v>8.4390000000000018</v>
      </c>
      <c r="AM16" s="210">
        <v>0</v>
      </c>
      <c r="AN16" s="210">
        <f>AF16</f>
        <v>8.2800000000000011</v>
      </c>
      <c r="AO16" s="210">
        <f>1/F16</f>
        <v>4.3535993382529004E-2</v>
      </c>
      <c r="AP16" s="176">
        <f>AL16-AN16</f>
        <v>0.1590000000000007</v>
      </c>
      <c r="AQ16" s="239" t="e">
        <f>(60/AI16)*(AH16*14.696)/(AN16+14.696+((AL16-AN16)/2))</f>
        <v>#DIV/0!</v>
      </c>
      <c r="AR16" s="178">
        <f t="shared" ref="AR16:AR17" si="4">(AJ16*$AA$19)/(AN16+$AA$19+((AL16-AN16)/2))</f>
        <v>0.8602092668974074</v>
      </c>
      <c r="AY16" s="179"/>
      <c r="AZ16" s="180"/>
      <c r="BA16" s="181"/>
      <c r="CE16" s="179"/>
      <c r="CF16" s="180"/>
      <c r="CG16" s="181"/>
      <c r="DK16" s="179"/>
      <c r="DL16" s="180"/>
      <c r="DM16" s="181"/>
      <c r="EQ16" s="179"/>
      <c r="ER16" s="180"/>
      <c r="ES16" s="181"/>
      <c r="FW16" s="179"/>
      <c r="FX16" s="180"/>
      <c r="FY16" s="181"/>
      <c r="HC16" s="179"/>
      <c r="HD16" s="180"/>
      <c r="HE16" s="181"/>
      <c r="II16" s="179"/>
      <c r="IJ16" s="180"/>
      <c r="IK16" s="181"/>
    </row>
    <row r="17" spans="1:253" ht="13.5" thickBot="1" x14ac:dyDescent="0.25">
      <c r="A17" s="246"/>
      <c r="B17" s="178"/>
      <c r="C17" s="178"/>
      <c r="D17" s="241">
        <f t="shared" si="2"/>
        <v>1.8913277125256673</v>
      </c>
      <c r="E17" s="241">
        <f>AN17</f>
        <v>13.64</v>
      </c>
      <c r="F17" s="242">
        <f t="shared" si="3"/>
        <v>28.343</v>
      </c>
      <c r="G17" s="243">
        <f t="shared" si="1"/>
        <v>0.51850545108139579</v>
      </c>
      <c r="H17" s="226">
        <f>(14700*$AA$15*$AA$17*(AR17/1))/((AL17-AN17)*60*$AC$15)</f>
        <v>13.799694461143387</v>
      </c>
      <c r="I17" s="278"/>
      <c r="AA17" s="256">
        <v>1.7586000000000001E-2</v>
      </c>
      <c r="AC17" s="177"/>
      <c r="AD17" s="250">
        <f>AF17+AD23</f>
        <v>13.826000000000001</v>
      </c>
      <c r="AE17" s="250"/>
      <c r="AF17" s="250">
        <f>AE23-$AA$19</f>
        <v>13.64</v>
      </c>
      <c r="AG17" s="251"/>
      <c r="AH17" s="252"/>
      <c r="AI17" s="253"/>
      <c r="AJ17" s="254">
        <f>AF23*($AA$19-0.384)/$AA$19</f>
        <v>1.8913277125256673</v>
      </c>
      <c r="AK17" s="210">
        <v>0</v>
      </c>
      <c r="AL17" s="255">
        <f>AD17</f>
        <v>13.826000000000001</v>
      </c>
      <c r="AM17" s="210">
        <v>0</v>
      </c>
      <c r="AN17" s="210">
        <f>AF17</f>
        <v>13.64</v>
      </c>
      <c r="AO17" s="210">
        <f>1/F17</f>
        <v>3.5282080231450449E-2</v>
      </c>
      <c r="AP17" s="176">
        <f>AL17-AN17</f>
        <v>0.18599999999999994</v>
      </c>
      <c r="AQ17" s="239" t="e">
        <f>(60/AI17)*(AH17*14.696)/(AN17+14.696+((AL17-AN17)/2))</f>
        <v>#DIV/0!</v>
      </c>
      <c r="AR17" s="178">
        <f t="shared" si="4"/>
        <v>0.9749249507814981</v>
      </c>
      <c r="AY17" s="179"/>
      <c r="AZ17" s="180"/>
      <c r="BA17" s="181"/>
      <c r="CE17" s="179"/>
      <c r="CF17" s="180"/>
      <c r="CG17" s="181"/>
      <c r="DK17" s="179"/>
      <c r="DL17" s="180"/>
      <c r="DM17" s="181"/>
      <c r="EQ17" s="179"/>
      <c r="ER17" s="180"/>
      <c r="ES17" s="181"/>
      <c r="FW17" s="179"/>
      <c r="FX17" s="180"/>
      <c r="FY17" s="181"/>
      <c r="HC17" s="179"/>
      <c r="HD17" s="180"/>
      <c r="HE17" s="181"/>
      <c r="II17" s="179"/>
      <c r="IJ17" s="180"/>
      <c r="IK17" s="181"/>
    </row>
    <row r="18" spans="1:253" ht="13.5" thickBot="1" x14ac:dyDescent="0.25">
      <c r="A18" s="246"/>
      <c r="B18" s="178"/>
      <c r="C18" s="178"/>
      <c r="D18" s="178"/>
      <c r="E18" s="241"/>
      <c r="F18" s="242"/>
      <c r="G18" s="243"/>
      <c r="H18" s="196"/>
      <c r="I18" s="245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6" t="s">
        <v>150</v>
      </c>
      <c r="AC18" s="177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Y18" s="179"/>
      <c r="AZ18" s="180"/>
      <c r="BA18" s="181"/>
      <c r="BI18" s="178"/>
      <c r="CE18" s="179"/>
      <c r="CF18" s="180"/>
      <c r="CG18" s="181"/>
      <c r="CI18" s="178"/>
      <c r="CJ18" s="178"/>
      <c r="CK18" s="178"/>
      <c r="CL18" s="178"/>
      <c r="CM18" s="178"/>
      <c r="CN18" s="178"/>
      <c r="CO18" s="178"/>
      <c r="DK18" s="179"/>
      <c r="DL18" s="180"/>
      <c r="DM18" s="181"/>
      <c r="DO18" s="178"/>
      <c r="DP18" s="178"/>
      <c r="DQ18" s="178"/>
      <c r="DR18" s="178"/>
      <c r="DS18" s="178"/>
      <c r="DT18" s="178"/>
      <c r="DU18" s="178"/>
      <c r="EQ18" s="179"/>
      <c r="ER18" s="180"/>
      <c r="ES18" s="181"/>
      <c r="EU18" s="178"/>
      <c r="EV18" s="178"/>
      <c r="EW18" s="178"/>
      <c r="EX18" s="178"/>
      <c r="EY18" s="178"/>
      <c r="EZ18" s="178"/>
      <c r="FA18" s="178"/>
      <c r="FW18" s="179"/>
      <c r="FX18" s="180"/>
      <c r="FY18" s="181"/>
      <c r="GA18" s="178"/>
      <c r="GB18" s="178"/>
      <c r="GC18" s="178"/>
      <c r="GD18" s="178"/>
      <c r="GE18" s="178"/>
      <c r="GF18" s="178"/>
      <c r="GG18" s="178"/>
      <c r="HC18" s="179"/>
      <c r="HD18" s="180"/>
      <c r="HE18" s="181"/>
      <c r="HG18" s="178"/>
      <c r="HH18" s="178"/>
      <c r="HI18" s="178"/>
      <c r="HJ18" s="178"/>
      <c r="HK18" s="178"/>
      <c r="HL18" s="178"/>
      <c r="HM18" s="178"/>
      <c r="II18" s="179"/>
      <c r="IJ18" s="180"/>
      <c r="IK18" s="181"/>
      <c r="IM18" s="178"/>
      <c r="IN18" s="178"/>
      <c r="IO18" s="178"/>
      <c r="IP18" s="178"/>
      <c r="IQ18" s="178"/>
      <c r="IR18" s="178"/>
      <c r="IS18" s="178"/>
    </row>
    <row r="19" spans="1:253" ht="13.5" thickBot="1" x14ac:dyDescent="0.25">
      <c r="A19" s="246"/>
      <c r="B19" s="178"/>
      <c r="C19" s="257"/>
      <c r="D19" s="257"/>
      <c r="E19" s="241"/>
      <c r="F19" s="242"/>
      <c r="G19" s="243"/>
      <c r="H19" s="196"/>
      <c r="I19" s="245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258">
        <v>14.61</v>
      </c>
      <c r="AB19" s="176" t="s">
        <v>151</v>
      </c>
      <c r="AD19" s="178" t="s">
        <v>152</v>
      </c>
      <c r="AE19" s="178" t="s">
        <v>125</v>
      </c>
      <c r="AF19" s="178" t="s">
        <v>123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BI19" s="178"/>
      <c r="CE19" s="179"/>
      <c r="CF19" s="180"/>
      <c r="CG19" s="181"/>
      <c r="CI19" s="178"/>
      <c r="CJ19" s="178"/>
      <c r="CK19" s="178"/>
      <c r="CL19" s="178"/>
      <c r="CM19" s="178"/>
      <c r="CN19" s="178"/>
      <c r="CO19" s="178"/>
      <c r="DK19" s="179"/>
      <c r="DL19" s="180"/>
      <c r="DM19" s="181"/>
      <c r="DO19" s="178"/>
      <c r="DP19" s="178"/>
      <c r="DQ19" s="178"/>
      <c r="DR19" s="178"/>
      <c r="DS19" s="178"/>
      <c r="DT19" s="178"/>
      <c r="DU19" s="178"/>
      <c r="EQ19" s="179"/>
      <c r="ER19" s="180"/>
      <c r="ES19" s="181"/>
      <c r="EU19" s="178"/>
      <c r="EV19" s="178"/>
      <c r="EW19" s="178"/>
      <c r="EX19" s="178"/>
      <c r="EY19" s="178"/>
      <c r="EZ19" s="178"/>
      <c r="FA19" s="178"/>
      <c r="FW19" s="179"/>
      <c r="FX19" s="180"/>
      <c r="FY19" s="181"/>
      <c r="GA19" s="178"/>
      <c r="GB19" s="178"/>
      <c r="GC19" s="178"/>
      <c r="GD19" s="178"/>
      <c r="GE19" s="178"/>
      <c r="GF19" s="178"/>
      <c r="GG19" s="178"/>
      <c r="HC19" s="179"/>
      <c r="HD19" s="180"/>
      <c r="HE19" s="181"/>
      <c r="HG19" s="178"/>
      <c r="HH19" s="178"/>
      <c r="HI19" s="178"/>
      <c r="HJ19" s="178"/>
      <c r="HK19" s="178"/>
      <c r="HL19" s="178"/>
      <c r="HM19" s="178"/>
      <c r="II19" s="179"/>
      <c r="IJ19" s="180"/>
      <c r="IK19" s="181"/>
      <c r="IM19" s="178"/>
      <c r="IN19" s="178"/>
      <c r="IO19" s="178"/>
      <c r="IP19" s="178"/>
      <c r="IQ19" s="178"/>
      <c r="IR19" s="178"/>
      <c r="IS19" s="178"/>
    </row>
    <row r="20" spans="1:253" ht="12.75" x14ac:dyDescent="0.2">
      <c r="A20" s="246"/>
      <c r="B20" s="178"/>
      <c r="C20" s="178"/>
      <c r="D20" s="178"/>
      <c r="E20" s="241"/>
      <c r="F20" s="242"/>
      <c r="G20" s="243"/>
      <c r="H20" s="196"/>
      <c r="I20" s="245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D20" s="178" t="s">
        <v>132</v>
      </c>
      <c r="AE20" s="178" t="s">
        <v>133</v>
      </c>
      <c r="AF20" s="178" t="s">
        <v>153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BI20" s="178"/>
      <c r="CE20" s="179"/>
      <c r="CF20" s="180"/>
      <c r="CG20" s="181"/>
      <c r="CJ20" s="178"/>
      <c r="CK20" s="178"/>
      <c r="CL20" s="178"/>
      <c r="CM20" s="178"/>
      <c r="CN20" s="178"/>
      <c r="CO20" s="178"/>
      <c r="DK20" s="179"/>
      <c r="DL20" s="180"/>
      <c r="DM20" s="181"/>
      <c r="DP20" s="178"/>
      <c r="DQ20" s="178"/>
      <c r="DR20" s="178"/>
      <c r="DS20" s="178"/>
      <c r="DT20" s="178"/>
      <c r="DU20" s="178"/>
      <c r="EQ20" s="179"/>
      <c r="ER20" s="180"/>
      <c r="ES20" s="181"/>
      <c r="EV20" s="178"/>
      <c r="EW20" s="178"/>
      <c r="EX20" s="178"/>
      <c r="EY20" s="178"/>
      <c r="EZ20" s="178"/>
      <c r="FA20" s="178"/>
      <c r="FW20" s="179"/>
      <c r="FX20" s="180"/>
      <c r="FY20" s="181"/>
      <c r="GB20" s="178"/>
      <c r="GC20" s="178"/>
      <c r="GD20" s="178"/>
      <c r="GE20" s="178"/>
      <c r="GF20" s="178"/>
      <c r="GG20" s="178"/>
      <c r="HC20" s="179"/>
      <c r="HD20" s="180"/>
      <c r="HE20" s="181"/>
      <c r="HH20" s="178"/>
      <c r="HI20" s="178"/>
      <c r="HJ20" s="178"/>
      <c r="HK20" s="178"/>
      <c r="HL20" s="178"/>
      <c r="HM20" s="178"/>
      <c r="II20" s="179"/>
      <c r="IJ20" s="180"/>
      <c r="IK20" s="181"/>
      <c r="IN20" s="178"/>
      <c r="IO20" s="178"/>
      <c r="IP20" s="178"/>
      <c r="IQ20" s="178"/>
      <c r="IR20" s="178"/>
      <c r="IS20" s="178"/>
    </row>
    <row r="21" spans="1:253" ht="12.75" x14ac:dyDescent="0.2">
      <c r="A21" s="246"/>
      <c r="B21" s="178"/>
      <c r="C21" s="178"/>
      <c r="D21" s="178"/>
      <c r="E21" s="241"/>
      <c r="F21" s="242"/>
      <c r="G21" s="243"/>
      <c r="H21" s="196"/>
      <c r="I21" s="245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D21" s="178">
        <v>0.13100000000000001</v>
      </c>
      <c r="AE21" s="178">
        <v>18.309999999999999</v>
      </c>
      <c r="AF21" s="178">
        <v>0.95531299999999997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BI21" s="178"/>
      <c r="CE21" s="179"/>
      <c r="CF21" s="180"/>
      <c r="CG21" s="181"/>
      <c r="CI21" s="178"/>
      <c r="CJ21" s="178"/>
      <c r="CK21" s="178"/>
      <c r="CL21" s="178"/>
      <c r="CM21" s="178"/>
      <c r="CN21" s="178"/>
      <c r="CO21" s="178"/>
      <c r="DK21" s="179"/>
      <c r="DL21" s="180"/>
      <c r="DM21" s="181"/>
      <c r="DO21" s="178"/>
      <c r="DP21" s="178"/>
      <c r="DQ21" s="178"/>
      <c r="DR21" s="178"/>
      <c r="DS21" s="178"/>
      <c r="DT21" s="178"/>
      <c r="DU21" s="178"/>
      <c r="EQ21" s="179"/>
      <c r="ER21" s="180"/>
      <c r="ES21" s="181"/>
      <c r="EU21" s="178"/>
      <c r="EV21" s="178"/>
      <c r="EW21" s="178"/>
      <c r="EX21" s="178"/>
      <c r="EY21" s="178"/>
      <c r="EZ21" s="178"/>
      <c r="FA21" s="178"/>
      <c r="FW21" s="179"/>
      <c r="FX21" s="180"/>
      <c r="FY21" s="181"/>
      <c r="GA21" s="178"/>
      <c r="GB21" s="178"/>
      <c r="GC21" s="178"/>
      <c r="GD21" s="178"/>
      <c r="GE21" s="178"/>
      <c r="GF21" s="178"/>
      <c r="GG21" s="178"/>
      <c r="HC21" s="179"/>
      <c r="HD21" s="180"/>
      <c r="HE21" s="181"/>
      <c r="HG21" s="178"/>
      <c r="HH21" s="178"/>
      <c r="HI21" s="178"/>
      <c r="HJ21" s="178"/>
      <c r="HK21" s="178"/>
      <c r="HL21" s="178"/>
      <c r="HM21" s="178"/>
      <c r="II21" s="179"/>
      <c r="IJ21" s="180"/>
      <c r="IK21" s="181"/>
      <c r="IM21" s="178"/>
      <c r="IN21" s="178"/>
      <c r="IO21" s="178"/>
      <c r="IP21" s="178"/>
      <c r="IQ21" s="178"/>
      <c r="IR21" s="178"/>
      <c r="IS21" s="178"/>
    </row>
    <row r="22" spans="1:253" ht="12.75" x14ac:dyDescent="0.2">
      <c r="A22" s="246"/>
      <c r="B22" s="178"/>
      <c r="C22" s="178"/>
      <c r="D22" s="178"/>
      <c r="E22" s="241"/>
      <c r="F22" s="242"/>
      <c r="G22" s="243"/>
      <c r="H22" s="196"/>
      <c r="I22" s="245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D22" s="178">
        <v>0.159</v>
      </c>
      <c r="AE22" s="178">
        <v>22.89</v>
      </c>
      <c r="AF22" s="178">
        <v>1.388906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BI22" s="178"/>
      <c r="CE22" s="179"/>
      <c r="CF22" s="180"/>
      <c r="CG22" s="181"/>
      <c r="CI22" s="178"/>
      <c r="CJ22" s="178"/>
      <c r="CK22" s="178"/>
      <c r="CL22" s="178"/>
      <c r="CM22" s="178"/>
      <c r="CN22" s="178"/>
      <c r="CO22" s="178"/>
      <c r="DK22" s="179"/>
      <c r="DL22" s="180"/>
      <c r="DM22" s="181"/>
      <c r="DO22" s="178"/>
      <c r="DP22" s="178"/>
      <c r="DQ22" s="178"/>
      <c r="DR22" s="178"/>
      <c r="DS22" s="178"/>
      <c r="DT22" s="178"/>
      <c r="DU22" s="178"/>
      <c r="EQ22" s="179"/>
      <c r="ER22" s="180"/>
      <c r="ES22" s="181"/>
      <c r="EU22" s="178"/>
      <c r="EV22" s="178"/>
      <c r="EW22" s="178"/>
      <c r="EX22" s="178"/>
      <c r="EY22" s="178"/>
      <c r="EZ22" s="178"/>
      <c r="FA22" s="178"/>
      <c r="FW22" s="179"/>
      <c r="FX22" s="180"/>
      <c r="FY22" s="181"/>
      <c r="GA22" s="178"/>
      <c r="GB22" s="178"/>
      <c r="GC22" s="178"/>
      <c r="GD22" s="178"/>
      <c r="GE22" s="178"/>
      <c r="GF22" s="178"/>
      <c r="GG22" s="178"/>
      <c r="HC22" s="179"/>
      <c r="HD22" s="180"/>
      <c r="HE22" s="181"/>
      <c r="HG22" s="178"/>
      <c r="HH22" s="178"/>
      <c r="HI22" s="178"/>
      <c r="HJ22" s="178"/>
      <c r="HK22" s="178"/>
      <c r="HL22" s="178"/>
      <c r="HM22" s="178"/>
      <c r="II22" s="179"/>
      <c r="IJ22" s="180"/>
      <c r="IK22" s="181"/>
      <c r="IM22" s="178"/>
      <c r="IN22" s="178"/>
      <c r="IO22" s="178"/>
      <c r="IP22" s="178"/>
      <c r="IQ22" s="178"/>
      <c r="IR22" s="178"/>
      <c r="IS22" s="178"/>
    </row>
    <row r="23" spans="1:253" ht="12.75" x14ac:dyDescent="0.2">
      <c r="A23" s="246"/>
      <c r="B23" s="178"/>
      <c r="C23" s="178"/>
      <c r="D23" s="178"/>
      <c r="E23" s="241"/>
      <c r="F23" s="242"/>
      <c r="G23" s="243"/>
      <c r="H23" s="196"/>
      <c r="I23" s="245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D23" s="178">
        <v>0.186</v>
      </c>
      <c r="AE23" s="178">
        <v>28.25</v>
      </c>
      <c r="AF23" s="178">
        <v>1.94238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BI23" s="178"/>
      <c r="CE23" s="179"/>
      <c r="CF23" s="180"/>
      <c r="CG23" s="181"/>
      <c r="CI23" s="178"/>
      <c r="CJ23" s="178"/>
      <c r="CK23" s="178"/>
      <c r="CL23" s="178"/>
      <c r="CM23" s="178"/>
      <c r="CN23" s="178"/>
      <c r="CO23" s="178"/>
      <c r="DK23" s="179"/>
      <c r="DL23" s="180"/>
      <c r="DM23" s="181"/>
      <c r="DO23" s="178"/>
      <c r="DP23" s="178"/>
      <c r="DQ23" s="178"/>
      <c r="DR23" s="178"/>
      <c r="DS23" s="178"/>
      <c r="DT23" s="178"/>
      <c r="DU23" s="178"/>
      <c r="EQ23" s="179"/>
      <c r="ER23" s="180"/>
      <c r="ES23" s="181"/>
      <c r="EU23" s="178"/>
      <c r="EV23" s="178"/>
      <c r="EW23" s="178"/>
      <c r="EX23" s="178"/>
      <c r="EY23" s="178"/>
      <c r="EZ23" s="178"/>
      <c r="FA23" s="178"/>
      <c r="FW23" s="179"/>
      <c r="FX23" s="180"/>
      <c r="FY23" s="181"/>
      <c r="GA23" s="178"/>
      <c r="GB23" s="178"/>
      <c r="GC23" s="178"/>
      <c r="GD23" s="178"/>
      <c r="GE23" s="178"/>
      <c r="GF23" s="178"/>
      <c r="GG23" s="178"/>
      <c r="HC23" s="179"/>
      <c r="HD23" s="180"/>
      <c r="HE23" s="181"/>
      <c r="HG23" s="178"/>
      <c r="HH23" s="178"/>
      <c r="HI23" s="178"/>
      <c r="HJ23" s="178"/>
      <c r="HK23" s="178"/>
      <c r="HL23" s="178"/>
      <c r="HM23" s="178"/>
      <c r="II23" s="179"/>
      <c r="IJ23" s="180"/>
      <c r="IK23" s="181"/>
      <c r="IM23" s="178"/>
      <c r="IN23" s="178"/>
      <c r="IO23" s="178"/>
      <c r="IP23" s="178"/>
      <c r="IQ23" s="178"/>
      <c r="IR23" s="178"/>
      <c r="IS23" s="178"/>
    </row>
    <row r="24" spans="1:253" ht="12.75" x14ac:dyDescent="0.2">
      <c r="A24" s="246"/>
      <c r="B24" s="178"/>
      <c r="C24" s="178"/>
      <c r="D24" s="178"/>
      <c r="E24" s="241"/>
      <c r="F24" s="242"/>
      <c r="G24" s="243"/>
      <c r="H24" s="196"/>
      <c r="I24" s="245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CE24" s="179"/>
      <c r="CF24" s="180"/>
      <c r="CG24" s="181"/>
      <c r="CI24" s="178"/>
      <c r="CJ24" s="178"/>
      <c r="CK24" s="178"/>
      <c r="CL24" s="178"/>
      <c r="CM24" s="178"/>
      <c r="CN24" s="178"/>
      <c r="CO24" s="178"/>
      <c r="DK24" s="179"/>
      <c r="DL24" s="180"/>
      <c r="DM24" s="181"/>
      <c r="DO24" s="178"/>
      <c r="DP24" s="178"/>
      <c r="DQ24" s="178"/>
      <c r="DR24" s="178"/>
      <c r="DS24" s="178"/>
      <c r="DT24" s="178"/>
      <c r="DU24" s="178"/>
      <c r="EQ24" s="179"/>
      <c r="ER24" s="180"/>
      <c r="ES24" s="181"/>
      <c r="EU24" s="178"/>
      <c r="EV24" s="178"/>
      <c r="EW24" s="178"/>
      <c r="EX24" s="178"/>
      <c r="EY24" s="178"/>
      <c r="EZ24" s="178"/>
      <c r="FA24" s="178"/>
      <c r="FW24" s="179"/>
      <c r="FX24" s="180"/>
      <c r="FY24" s="181"/>
      <c r="GA24" s="178"/>
      <c r="GB24" s="178"/>
      <c r="GC24" s="178"/>
      <c r="GD24" s="178"/>
      <c r="GE24" s="178"/>
      <c r="GF24" s="178"/>
      <c r="GG24" s="178"/>
      <c r="HC24" s="179"/>
      <c r="HD24" s="180"/>
      <c r="HE24" s="181"/>
      <c r="HG24" s="178"/>
      <c r="HH24" s="178"/>
      <c r="HI24" s="178"/>
      <c r="HJ24" s="178"/>
      <c r="HK24" s="178"/>
      <c r="HL24" s="178"/>
      <c r="HM24" s="178"/>
      <c r="II24" s="179"/>
      <c r="IJ24" s="180"/>
      <c r="IK24" s="181"/>
      <c r="IM24" s="178"/>
      <c r="IN24" s="178"/>
      <c r="IO24" s="178"/>
      <c r="IP24" s="178"/>
      <c r="IQ24" s="178"/>
      <c r="IR24" s="178"/>
      <c r="IS24" s="178"/>
    </row>
    <row r="25" spans="1:253" s="178" customFormat="1" ht="12.75" x14ac:dyDescent="0.2">
      <c r="E25" s="241"/>
      <c r="F25" s="242"/>
      <c r="G25" s="243"/>
      <c r="H25" s="196"/>
      <c r="I25" s="259"/>
    </row>
    <row r="26" spans="1:253" ht="12.75" x14ac:dyDescent="0.2">
      <c r="A26" s="246"/>
      <c r="B26" s="178"/>
      <c r="C26" s="178"/>
      <c r="D26" s="178"/>
      <c r="E26" s="241"/>
      <c r="F26" s="242"/>
      <c r="G26" s="243"/>
      <c r="H26" s="196"/>
      <c r="I26" s="245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CE26" s="179"/>
      <c r="CF26" s="180"/>
      <c r="CG26" s="181"/>
      <c r="CI26" s="178"/>
      <c r="CJ26" s="178"/>
      <c r="CK26" s="178"/>
      <c r="CL26" s="178"/>
      <c r="CM26" s="178"/>
      <c r="CN26" s="178"/>
      <c r="CO26" s="178"/>
      <c r="DK26" s="179"/>
      <c r="DL26" s="180"/>
      <c r="DM26" s="181"/>
      <c r="DO26" s="178"/>
      <c r="DP26" s="178"/>
      <c r="DQ26" s="178"/>
      <c r="DR26" s="178"/>
      <c r="DS26" s="178"/>
      <c r="DT26" s="178"/>
      <c r="DU26" s="178"/>
      <c r="EQ26" s="179"/>
      <c r="ER26" s="180"/>
      <c r="ES26" s="181"/>
      <c r="EU26" s="178"/>
      <c r="EV26" s="178"/>
      <c r="EW26" s="178"/>
      <c r="EX26" s="178"/>
      <c r="EY26" s="178"/>
      <c r="EZ26" s="178"/>
      <c r="FA26" s="178"/>
      <c r="FW26" s="179"/>
      <c r="FX26" s="180"/>
      <c r="FY26" s="181"/>
      <c r="GA26" s="178"/>
      <c r="GB26" s="178"/>
      <c r="GC26" s="178"/>
      <c r="GD26" s="178"/>
      <c r="GE26" s="178"/>
      <c r="GF26" s="178"/>
      <c r="GG26" s="178"/>
      <c r="HC26" s="179"/>
      <c r="HD26" s="180"/>
      <c r="HE26" s="181"/>
      <c r="HG26" s="178"/>
      <c r="HH26" s="178"/>
      <c r="HI26" s="178"/>
      <c r="HJ26" s="178"/>
      <c r="HK26" s="178"/>
      <c r="HL26" s="178"/>
      <c r="HM26" s="178"/>
      <c r="II26" s="179"/>
      <c r="IJ26" s="180"/>
      <c r="IK26" s="181"/>
      <c r="IM26" s="178"/>
      <c r="IN26" s="178"/>
      <c r="IO26" s="178"/>
      <c r="IP26" s="178"/>
      <c r="IQ26" s="178"/>
      <c r="IR26" s="178"/>
      <c r="IS26" s="178"/>
    </row>
    <row r="27" spans="1:253" ht="12.75" x14ac:dyDescent="0.2">
      <c r="A27" s="246"/>
      <c r="B27" s="178"/>
      <c r="C27" s="178"/>
      <c r="D27" s="178"/>
      <c r="E27" s="241"/>
      <c r="F27" s="242"/>
      <c r="G27" s="243"/>
      <c r="H27" s="196"/>
      <c r="I27" s="245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CE27" s="179"/>
      <c r="CF27" s="180"/>
      <c r="CG27" s="181"/>
      <c r="CI27" s="178"/>
      <c r="CJ27" s="178"/>
      <c r="CK27" s="178"/>
      <c r="CL27" s="178"/>
      <c r="CM27" s="178"/>
      <c r="CN27" s="178"/>
      <c r="CO27" s="178"/>
      <c r="DK27" s="179"/>
      <c r="DL27" s="180"/>
      <c r="DM27" s="181"/>
      <c r="DO27" s="178"/>
      <c r="DP27" s="178"/>
      <c r="DQ27" s="178"/>
      <c r="DR27" s="178"/>
      <c r="DS27" s="178"/>
      <c r="DT27" s="178"/>
      <c r="DU27" s="178"/>
      <c r="EQ27" s="179"/>
      <c r="ER27" s="180"/>
      <c r="ES27" s="181"/>
      <c r="EU27" s="178"/>
      <c r="EV27" s="178"/>
      <c r="EW27" s="178"/>
      <c r="EX27" s="178"/>
      <c r="EY27" s="178"/>
      <c r="EZ27" s="178"/>
      <c r="FA27" s="178"/>
      <c r="FW27" s="179"/>
      <c r="FX27" s="180"/>
      <c r="FY27" s="181"/>
      <c r="GA27" s="178"/>
      <c r="GB27" s="178"/>
      <c r="GC27" s="178"/>
      <c r="GD27" s="178"/>
      <c r="GE27" s="178"/>
      <c r="GF27" s="178"/>
      <c r="GG27" s="178"/>
      <c r="HC27" s="179"/>
      <c r="HD27" s="180"/>
      <c r="HE27" s="181"/>
      <c r="HG27" s="178"/>
      <c r="HH27" s="178"/>
      <c r="HI27" s="178"/>
      <c r="HJ27" s="178"/>
      <c r="HK27" s="178"/>
      <c r="HL27" s="178"/>
      <c r="HM27" s="178"/>
      <c r="II27" s="179"/>
      <c r="IJ27" s="180"/>
      <c r="IK27" s="181"/>
      <c r="IM27" s="178"/>
      <c r="IN27" s="178"/>
      <c r="IO27" s="178"/>
      <c r="IP27" s="178"/>
      <c r="IQ27" s="178"/>
      <c r="IR27" s="178"/>
      <c r="IS27" s="178"/>
    </row>
    <row r="28" spans="1:253" ht="12.75" x14ac:dyDescent="0.2">
      <c r="A28" s="246"/>
      <c r="B28" s="178"/>
      <c r="C28" s="178"/>
      <c r="D28" s="178"/>
      <c r="E28" s="241"/>
      <c r="F28" s="242"/>
      <c r="G28" s="243"/>
      <c r="H28" s="196"/>
      <c r="I28" s="245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CE28" s="179"/>
      <c r="CF28" s="180"/>
      <c r="CG28" s="181"/>
      <c r="CI28" s="178"/>
      <c r="CJ28" s="178"/>
      <c r="CK28" s="178"/>
      <c r="CL28" s="178"/>
      <c r="CM28" s="178"/>
      <c r="CN28" s="178"/>
      <c r="CO28" s="178"/>
      <c r="DK28" s="179"/>
      <c r="DL28" s="180"/>
      <c r="DM28" s="181"/>
      <c r="DO28" s="178"/>
      <c r="DP28" s="178"/>
      <c r="DQ28" s="178"/>
      <c r="DR28" s="178"/>
      <c r="DS28" s="178"/>
      <c r="DT28" s="178"/>
      <c r="DU28" s="178"/>
      <c r="EQ28" s="179"/>
      <c r="ER28" s="180"/>
      <c r="ES28" s="181"/>
      <c r="EU28" s="178"/>
      <c r="EV28" s="178"/>
      <c r="EW28" s="178"/>
      <c r="EX28" s="178"/>
      <c r="EY28" s="178"/>
      <c r="EZ28" s="178"/>
      <c r="FA28" s="178"/>
      <c r="FW28" s="179"/>
      <c r="FX28" s="180"/>
      <c r="FY28" s="181"/>
      <c r="GA28" s="178"/>
      <c r="GB28" s="178"/>
      <c r="GC28" s="178"/>
      <c r="GD28" s="178"/>
      <c r="GE28" s="178"/>
      <c r="GF28" s="178"/>
      <c r="GG28" s="178"/>
      <c r="HC28" s="179"/>
      <c r="HD28" s="180"/>
      <c r="HE28" s="181"/>
      <c r="HG28" s="178"/>
      <c r="HH28" s="178"/>
      <c r="HI28" s="178"/>
      <c r="HJ28" s="178"/>
      <c r="HK28" s="178"/>
      <c r="HL28" s="178"/>
      <c r="HM28" s="178"/>
      <c r="II28" s="179"/>
      <c r="IJ28" s="180"/>
      <c r="IK28" s="181"/>
      <c r="IM28" s="178"/>
      <c r="IN28" s="178"/>
      <c r="IO28" s="178"/>
      <c r="IP28" s="178"/>
      <c r="IQ28" s="178"/>
      <c r="IR28" s="178"/>
      <c r="IS28" s="178"/>
    </row>
    <row r="29" spans="1:253" ht="12.75" x14ac:dyDescent="0.2">
      <c r="A29" s="246"/>
      <c r="B29" s="178"/>
      <c r="C29" s="178"/>
      <c r="D29" s="178"/>
      <c r="E29" s="241"/>
      <c r="F29" s="242"/>
      <c r="G29" s="243"/>
      <c r="H29" s="196"/>
      <c r="I29" s="260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CE29" s="179"/>
      <c r="CF29" s="180"/>
      <c r="CG29" s="181"/>
      <c r="CI29" s="178"/>
      <c r="CJ29" s="178"/>
      <c r="CK29" s="178"/>
      <c r="CL29" s="178"/>
      <c r="CM29" s="178"/>
      <c r="CN29" s="178"/>
      <c r="CO29" s="178"/>
      <c r="DK29" s="179"/>
      <c r="DL29" s="180"/>
      <c r="DM29" s="181"/>
      <c r="DO29" s="178"/>
      <c r="DP29" s="178"/>
      <c r="DQ29" s="178"/>
      <c r="DR29" s="178"/>
      <c r="DS29" s="178"/>
      <c r="DT29" s="178"/>
      <c r="DU29" s="178"/>
      <c r="EQ29" s="179"/>
      <c r="ER29" s="180"/>
      <c r="ES29" s="181"/>
      <c r="EU29" s="178"/>
      <c r="EV29" s="178"/>
      <c r="EW29" s="178"/>
      <c r="EX29" s="178"/>
      <c r="EY29" s="178"/>
      <c r="EZ29" s="178"/>
      <c r="FA29" s="178"/>
      <c r="FW29" s="179"/>
      <c r="FX29" s="180"/>
      <c r="FY29" s="181"/>
      <c r="GA29" s="178"/>
      <c r="GB29" s="178"/>
      <c r="GC29" s="178"/>
      <c r="GD29" s="178"/>
      <c r="GE29" s="178"/>
      <c r="GF29" s="178"/>
      <c r="GG29" s="178"/>
      <c r="HC29" s="179"/>
      <c r="HD29" s="180"/>
      <c r="HE29" s="181"/>
      <c r="HG29" s="178"/>
      <c r="HH29" s="178"/>
      <c r="HI29" s="178"/>
      <c r="HJ29" s="178"/>
      <c r="HK29" s="178"/>
      <c r="HL29" s="178"/>
      <c r="HM29" s="178"/>
      <c r="II29" s="179"/>
      <c r="IJ29" s="180"/>
      <c r="IK29" s="181"/>
      <c r="IM29" s="178"/>
      <c r="IN29" s="178"/>
      <c r="IO29" s="178"/>
      <c r="IP29" s="178"/>
      <c r="IQ29" s="178"/>
      <c r="IR29" s="178"/>
      <c r="IS29" s="178"/>
    </row>
    <row r="30" spans="1:253" ht="12.75" x14ac:dyDescent="0.2">
      <c r="A30" s="178"/>
      <c r="B30" s="178"/>
      <c r="C30" s="178"/>
      <c r="D30" s="178"/>
      <c r="E30" s="241"/>
      <c r="F30" s="242"/>
      <c r="G30" s="243"/>
      <c r="H30" s="196"/>
      <c r="I30" s="260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C30" s="178"/>
      <c r="AE30" s="178"/>
      <c r="AF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CE30" s="179"/>
      <c r="CF30" s="180"/>
      <c r="CG30" s="181"/>
      <c r="CI30" s="178"/>
      <c r="CJ30" s="178"/>
      <c r="CK30" s="178"/>
      <c r="CL30" s="178"/>
      <c r="CM30" s="178"/>
      <c r="CN30" s="178"/>
      <c r="CO30" s="178"/>
      <c r="DK30" s="179"/>
      <c r="DL30" s="180"/>
      <c r="DM30" s="181"/>
      <c r="DO30" s="178"/>
      <c r="DP30" s="178"/>
      <c r="DQ30" s="178"/>
      <c r="DR30" s="178"/>
      <c r="DS30" s="178"/>
      <c r="DT30" s="178"/>
      <c r="DU30" s="178"/>
      <c r="EQ30" s="179"/>
      <c r="ER30" s="180"/>
      <c r="ES30" s="181"/>
      <c r="EU30" s="178"/>
      <c r="EV30" s="178"/>
      <c r="EW30" s="178"/>
      <c r="EX30" s="178"/>
      <c r="EY30" s="178"/>
      <c r="EZ30" s="178"/>
      <c r="FA30" s="178"/>
      <c r="FW30" s="179"/>
      <c r="FX30" s="180"/>
      <c r="FY30" s="181"/>
      <c r="GA30" s="178"/>
      <c r="GB30" s="178"/>
      <c r="GC30" s="178"/>
      <c r="GD30" s="178"/>
      <c r="GE30" s="178"/>
      <c r="GF30" s="178"/>
      <c r="GG30" s="178"/>
      <c r="HC30" s="179"/>
      <c r="HD30" s="180"/>
      <c r="HE30" s="181"/>
      <c r="HG30" s="178"/>
      <c r="HH30" s="178"/>
      <c r="HI30" s="178"/>
      <c r="HJ30" s="178"/>
      <c r="HK30" s="178"/>
      <c r="HL30" s="178"/>
      <c r="HM30" s="178"/>
      <c r="II30" s="179"/>
      <c r="IJ30" s="180"/>
      <c r="IK30" s="181"/>
      <c r="IM30" s="178"/>
      <c r="IN30" s="178"/>
      <c r="IO30" s="178"/>
      <c r="IP30" s="178"/>
      <c r="IQ30" s="178"/>
      <c r="IR30" s="178"/>
      <c r="IS30" s="178"/>
    </row>
    <row r="31" spans="1:253" ht="12.75" x14ac:dyDescent="0.2">
      <c r="A31" s="178"/>
      <c r="B31" s="178"/>
      <c r="C31" s="178"/>
      <c r="D31" s="178"/>
      <c r="E31" s="241"/>
      <c r="F31" s="242"/>
      <c r="G31" s="243"/>
      <c r="H31" s="196"/>
      <c r="I31" s="260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261"/>
      <c r="AC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CE31" s="179"/>
      <c r="CF31" s="180"/>
      <c r="CG31" s="181"/>
      <c r="CI31" s="178"/>
      <c r="CJ31" s="178"/>
      <c r="CK31" s="178"/>
      <c r="CL31" s="178"/>
      <c r="CM31" s="178"/>
      <c r="CN31" s="178"/>
      <c r="CO31" s="178"/>
      <c r="DK31" s="179"/>
      <c r="DL31" s="180"/>
      <c r="DM31" s="181"/>
      <c r="DO31" s="178"/>
      <c r="DP31" s="178"/>
      <c r="DQ31" s="178"/>
      <c r="DR31" s="178"/>
      <c r="DS31" s="178"/>
      <c r="DT31" s="178"/>
      <c r="DU31" s="178"/>
      <c r="EQ31" s="179"/>
      <c r="ER31" s="180"/>
      <c r="ES31" s="181"/>
      <c r="EU31" s="178"/>
      <c r="EV31" s="178"/>
      <c r="EW31" s="178"/>
      <c r="EX31" s="178"/>
      <c r="EY31" s="178"/>
      <c r="EZ31" s="178"/>
      <c r="FA31" s="178"/>
      <c r="FW31" s="179"/>
      <c r="FX31" s="180"/>
      <c r="FY31" s="181"/>
      <c r="GA31" s="178"/>
      <c r="GB31" s="178"/>
      <c r="GC31" s="178"/>
      <c r="GD31" s="178"/>
      <c r="GE31" s="178"/>
      <c r="GF31" s="178"/>
      <c r="GG31" s="178"/>
      <c r="HC31" s="179"/>
      <c r="HD31" s="180"/>
      <c r="HE31" s="181"/>
      <c r="HG31" s="178"/>
      <c r="HH31" s="178"/>
      <c r="HI31" s="178"/>
      <c r="HJ31" s="178"/>
      <c r="HK31" s="178"/>
      <c r="HL31" s="178"/>
      <c r="HM31" s="178"/>
      <c r="II31" s="179"/>
      <c r="IJ31" s="180"/>
      <c r="IK31" s="181"/>
      <c r="IM31" s="178"/>
      <c r="IN31" s="178"/>
      <c r="IO31" s="178"/>
      <c r="IP31" s="178"/>
      <c r="IQ31" s="178"/>
      <c r="IR31" s="178"/>
      <c r="IS31" s="178"/>
    </row>
    <row r="32" spans="1:253" ht="12.75" x14ac:dyDescent="0.2">
      <c r="A32" s="178"/>
      <c r="B32" s="178"/>
      <c r="C32" s="178"/>
      <c r="D32" s="178"/>
      <c r="E32" s="262"/>
      <c r="F32" s="227"/>
      <c r="G32" s="228"/>
      <c r="H32" s="263"/>
      <c r="I32" s="260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261"/>
      <c r="AC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CE32" s="179"/>
      <c r="CF32" s="180"/>
      <c r="CG32" s="181"/>
      <c r="CI32" s="178"/>
      <c r="CJ32" s="178"/>
      <c r="CK32" s="178"/>
      <c r="CL32" s="178"/>
      <c r="CM32" s="178"/>
      <c r="CN32" s="178"/>
      <c r="CO32" s="178"/>
      <c r="DK32" s="179"/>
      <c r="DL32" s="180"/>
      <c r="DM32" s="181"/>
      <c r="DO32" s="178"/>
      <c r="DP32" s="178"/>
      <c r="DQ32" s="178"/>
      <c r="DR32" s="178"/>
      <c r="DS32" s="178"/>
      <c r="DT32" s="178"/>
      <c r="DU32" s="178"/>
      <c r="EQ32" s="179"/>
      <c r="ER32" s="180"/>
      <c r="ES32" s="181"/>
      <c r="EU32" s="178"/>
      <c r="EV32" s="178"/>
      <c r="EW32" s="178"/>
      <c r="EX32" s="178"/>
      <c r="EY32" s="178"/>
      <c r="EZ32" s="178"/>
      <c r="FA32" s="178"/>
      <c r="FW32" s="179"/>
      <c r="FX32" s="180"/>
      <c r="FY32" s="181"/>
      <c r="GA32" s="178"/>
      <c r="GB32" s="178"/>
      <c r="GC32" s="178"/>
      <c r="GD32" s="178"/>
      <c r="GE32" s="178"/>
      <c r="GF32" s="178"/>
      <c r="GG32" s="178"/>
      <c r="HC32" s="179"/>
      <c r="HD32" s="180"/>
      <c r="HE32" s="181"/>
      <c r="HG32" s="178"/>
      <c r="HH32" s="178"/>
      <c r="HI32" s="178"/>
      <c r="HJ32" s="178"/>
      <c r="HK32" s="178"/>
      <c r="HL32" s="178"/>
      <c r="HM32" s="178"/>
      <c r="II32" s="179"/>
      <c r="IJ32" s="180"/>
      <c r="IK32" s="181"/>
      <c r="IM32" s="178"/>
      <c r="IN32" s="178"/>
      <c r="IO32" s="178"/>
      <c r="IP32" s="178"/>
      <c r="IQ32" s="178"/>
      <c r="IR32" s="178"/>
      <c r="IS32" s="178"/>
    </row>
    <row r="33" spans="1:253" ht="12.75" x14ac:dyDescent="0.2">
      <c r="A33" s="178"/>
      <c r="B33" s="178"/>
      <c r="C33" s="178"/>
      <c r="D33" s="178"/>
      <c r="E33" s="241"/>
      <c r="F33" s="242"/>
      <c r="G33" s="243"/>
      <c r="H33" s="264"/>
      <c r="I33" s="265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261"/>
      <c r="AC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CE33" s="179"/>
      <c r="CF33" s="180"/>
      <c r="CG33" s="181"/>
      <c r="CI33" s="178"/>
      <c r="CJ33" s="178"/>
      <c r="CK33" s="178"/>
      <c r="CL33" s="178"/>
      <c r="CM33" s="178"/>
      <c r="CN33" s="178"/>
      <c r="CO33" s="178"/>
      <c r="DK33" s="179"/>
      <c r="DL33" s="180"/>
      <c r="DM33" s="181"/>
      <c r="DO33" s="178"/>
      <c r="DP33" s="178"/>
      <c r="DQ33" s="178"/>
      <c r="DR33" s="178"/>
      <c r="DS33" s="178"/>
      <c r="DT33" s="178"/>
      <c r="DU33" s="178"/>
      <c r="EQ33" s="179"/>
      <c r="ER33" s="180"/>
      <c r="ES33" s="181"/>
      <c r="EU33" s="178"/>
      <c r="EV33" s="178"/>
      <c r="EW33" s="178"/>
      <c r="EX33" s="178"/>
      <c r="EY33" s="178"/>
      <c r="EZ33" s="178"/>
      <c r="FA33" s="178"/>
      <c r="FW33" s="179"/>
      <c r="FX33" s="180"/>
      <c r="FY33" s="181"/>
      <c r="GA33" s="178"/>
      <c r="GB33" s="178"/>
      <c r="GC33" s="178"/>
      <c r="GD33" s="178"/>
      <c r="GE33" s="178"/>
      <c r="GF33" s="178"/>
      <c r="GG33" s="178"/>
      <c r="HC33" s="179"/>
      <c r="HD33" s="180"/>
      <c r="HE33" s="181"/>
      <c r="HG33" s="178"/>
      <c r="HH33" s="178"/>
      <c r="HI33" s="178"/>
      <c r="HJ33" s="178"/>
      <c r="HK33" s="178"/>
      <c r="HL33" s="178"/>
      <c r="HM33" s="178"/>
      <c r="II33" s="179"/>
      <c r="IJ33" s="180"/>
      <c r="IK33" s="181"/>
      <c r="IM33" s="178"/>
      <c r="IN33" s="178"/>
      <c r="IO33" s="178"/>
      <c r="IP33" s="178"/>
      <c r="IQ33" s="178"/>
      <c r="IR33" s="178"/>
      <c r="IS33" s="178"/>
    </row>
    <row r="34" spans="1:253" ht="12.75" x14ac:dyDescent="0.2">
      <c r="A34" s="178"/>
      <c r="B34" s="178"/>
      <c r="C34" s="178"/>
      <c r="D34" s="178"/>
      <c r="E34" s="241"/>
      <c r="F34" s="242"/>
      <c r="G34" s="243"/>
      <c r="H34" s="264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C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CE34" s="179"/>
      <c r="CF34" s="180"/>
      <c r="CG34" s="181"/>
      <c r="CI34" s="178"/>
      <c r="CJ34" s="178"/>
      <c r="CK34" s="178"/>
      <c r="CL34" s="178"/>
      <c r="CM34" s="178"/>
      <c r="CN34" s="178"/>
      <c r="CO34" s="178"/>
      <c r="DK34" s="179"/>
      <c r="DL34" s="180"/>
      <c r="DM34" s="181"/>
      <c r="DO34" s="178"/>
      <c r="DP34" s="178"/>
      <c r="DQ34" s="178"/>
      <c r="DR34" s="178"/>
      <c r="DS34" s="178"/>
      <c r="DT34" s="178"/>
      <c r="DU34" s="178"/>
      <c r="EQ34" s="179"/>
      <c r="ER34" s="180"/>
      <c r="ES34" s="181"/>
      <c r="EU34" s="178"/>
      <c r="EV34" s="178"/>
      <c r="EW34" s="178"/>
      <c r="EX34" s="178"/>
      <c r="EY34" s="178"/>
      <c r="EZ34" s="178"/>
      <c r="FA34" s="178"/>
      <c r="FW34" s="179"/>
      <c r="FX34" s="180"/>
      <c r="FY34" s="181"/>
      <c r="GA34" s="178"/>
      <c r="GB34" s="178"/>
      <c r="GC34" s="178"/>
      <c r="GD34" s="178"/>
      <c r="GE34" s="178"/>
      <c r="GF34" s="178"/>
      <c r="GG34" s="178"/>
      <c r="HC34" s="179"/>
      <c r="HD34" s="180"/>
      <c r="HE34" s="181"/>
      <c r="HG34" s="178"/>
      <c r="HH34" s="178"/>
      <c r="HI34" s="178"/>
      <c r="HJ34" s="178"/>
      <c r="HK34" s="178"/>
      <c r="HL34" s="178"/>
      <c r="HM34" s="178"/>
      <c r="II34" s="179"/>
      <c r="IJ34" s="180"/>
      <c r="IK34" s="181"/>
      <c r="IM34" s="178"/>
      <c r="IN34" s="178"/>
      <c r="IO34" s="178"/>
      <c r="IP34" s="178"/>
      <c r="IQ34" s="178"/>
      <c r="IR34" s="178"/>
      <c r="IS34" s="178"/>
    </row>
    <row r="35" spans="1:253" ht="12.75" x14ac:dyDescent="0.2">
      <c r="A35" s="178"/>
      <c r="B35" s="178"/>
      <c r="C35" s="266"/>
      <c r="D35" s="266"/>
      <c r="E35" s="241"/>
      <c r="F35" s="242"/>
      <c r="G35" s="243"/>
      <c r="H35" s="264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B35" s="178"/>
      <c r="AC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CE35" s="179"/>
      <c r="CF35" s="180"/>
      <c r="CG35" s="181"/>
      <c r="CI35" s="178"/>
      <c r="CJ35" s="178"/>
      <c r="CK35" s="178"/>
      <c r="CL35" s="178"/>
      <c r="CM35" s="178"/>
      <c r="CN35" s="178"/>
      <c r="CO35" s="178"/>
      <c r="DK35" s="179"/>
      <c r="DL35" s="180"/>
      <c r="DM35" s="181"/>
      <c r="DO35" s="178"/>
      <c r="DP35" s="178"/>
      <c r="DQ35" s="178"/>
      <c r="DR35" s="178"/>
      <c r="DS35" s="178"/>
      <c r="DT35" s="178"/>
      <c r="DU35" s="178"/>
      <c r="EQ35" s="179"/>
      <c r="ER35" s="180"/>
      <c r="ES35" s="181"/>
      <c r="EU35" s="178"/>
      <c r="EV35" s="178"/>
      <c r="EW35" s="178"/>
      <c r="EX35" s="178"/>
      <c r="EY35" s="178"/>
      <c r="EZ35" s="178"/>
      <c r="FA35" s="178"/>
      <c r="FW35" s="179"/>
      <c r="FX35" s="180"/>
      <c r="FY35" s="181"/>
      <c r="GA35" s="178"/>
      <c r="GB35" s="178"/>
      <c r="GC35" s="178"/>
      <c r="GD35" s="178"/>
      <c r="GE35" s="178"/>
      <c r="GF35" s="178"/>
      <c r="GG35" s="178"/>
      <c r="HC35" s="179"/>
      <c r="HD35" s="180"/>
      <c r="HE35" s="181"/>
      <c r="HG35" s="178"/>
      <c r="HH35" s="178"/>
      <c r="HI35" s="178"/>
      <c r="HJ35" s="178"/>
      <c r="HK35" s="178"/>
      <c r="HL35" s="178"/>
      <c r="HM35" s="178"/>
      <c r="II35" s="179"/>
      <c r="IJ35" s="180"/>
      <c r="IK35" s="181"/>
      <c r="IM35" s="178"/>
      <c r="IN35" s="178"/>
      <c r="IO35" s="178"/>
      <c r="IP35" s="178"/>
      <c r="IQ35" s="178"/>
      <c r="IR35" s="178"/>
      <c r="IS35" s="178"/>
    </row>
    <row r="36" spans="1:253" ht="12.75" x14ac:dyDescent="0.2">
      <c r="A36" s="178"/>
      <c r="B36" s="178"/>
      <c r="C36" s="178"/>
      <c r="D36" s="178"/>
      <c r="E36" s="241"/>
      <c r="F36" s="242"/>
      <c r="G36" s="243"/>
      <c r="H36" s="264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CE36" s="179"/>
      <c r="CF36" s="180"/>
      <c r="CG36" s="181"/>
      <c r="CI36" s="178"/>
      <c r="CJ36" s="178"/>
      <c r="CK36" s="178"/>
      <c r="CL36" s="178"/>
      <c r="CM36" s="178"/>
      <c r="CN36" s="178"/>
      <c r="CO36" s="178"/>
      <c r="DK36" s="179"/>
      <c r="DL36" s="180"/>
      <c r="DM36" s="181"/>
      <c r="DO36" s="178"/>
      <c r="DP36" s="178"/>
      <c r="DQ36" s="178"/>
      <c r="DR36" s="178"/>
      <c r="DS36" s="178"/>
      <c r="DT36" s="178"/>
      <c r="DU36" s="178"/>
      <c r="EQ36" s="179"/>
      <c r="ER36" s="180"/>
      <c r="ES36" s="181"/>
      <c r="EU36" s="178"/>
      <c r="EV36" s="178"/>
      <c r="EW36" s="178"/>
      <c r="EX36" s="178"/>
      <c r="EY36" s="178"/>
      <c r="EZ36" s="178"/>
      <c r="FA36" s="178"/>
      <c r="FW36" s="179"/>
      <c r="FX36" s="180"/>
      <c r="FY36" s="181"/>
      <c r="GA36" s="178"/>
      <c r="GB36" s="178"/>
      <c r="GC36" s="178"/>
      <c r="GD36" s="178"/>
      <c r="GE36" s="178"/>
      <c r="GF36" s="178"/>
      <c r="GG36" s="178"/>
      <c r="HC36" s="179"/>
      <c r="HD36" s="180"/>
      <c r="HE36" s="181"/>
      <c r="HG36" s="178"/>
      <c r="HH36" s="178"/>
      <c r="HI36" s="178"/>
      <c r="HJ36" s="178"/>
      <c r="HK36" s="178"/>
      <c r="HL36" s="178"/>
      <c r="HM36" s="178"/>
      <c r="II36" s="179"/>
      <c r="IJ36" s="180"/>
      <c r="IK36" s="181"/>
      <c r="IM36" s="178"/>
      <c r="IN36" s="178"/>
      <c r="IO36" s="178"/>
      <c r="IP36" s="178"/>
      <c r="IQ36" s="178"/>
      <c r="IR36" s="178"/>
      <c r="IS36" s="178"/>
    </row>
    <row r="37" spans="1:253" ht="12.75" x14ac:dyDescent="0.2">
      <c r="A37" s="267"/>
      <c r="B37" s="268"/>
      <c r="C37" s="268"/>
      <c r="D37" s="268"/>
      <c r="E37" s="269"/>
      <c r="F37" s="270"/>
      <c r="G37" s="243"/>
      <c r="H37" s="264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CE37" s="179"/>
      <c r="CF37" s="180"/>
      <c r="CG37" s="181"/>
      <c r="CI37" s="178"/>
      <c r="CJ37" s="178"/>
      <c r="CK37" s="178"/>
      <c r="CL37" s="178"/>
      <c r="CM37" s="178"/>
      <c r="CN37" s="178"/>
      <c r="CO37" s="178"/>
      <c r="DK37" s="179"/>
      <c r="DL37" s="180"/>
      <c r="DM37" s="181"/>
      <c r="DO37" s="178"/>
      <c r="DP37" s="178"/>
      <c r="DQ37" s="178"/>
      <c r="DR37" s="178"/>
      <c r="DS37" s="178"/>
      <c r="DT37" s="178"/>
      <c r="DU37" s="178"/>
      <c r="EQ37" s="179"/>
      <c r="ER37" s="180"/>
      <c r="ES37" s="181"/>
      <c r="EU37" s="178"/>
      <c r="EV37" s="178"/>
      <c r="EW37" s="178"/>
      <c r="EX37" s="178"/>
      <c r="EY37" s="178"/>
      <c r="EZ37" s="178"/>
      <c r="FA37" s="178"/>
      <c r="FW37" s="179"/>
      <c r="FX37" s="180"/>
      <c r="FY37" s="181"/>
      <c r="GA37" s="178"/>
      <c r="GB37" s="178"/>
      <c r="GC37" s="178"/>
      <c r="GD37" s="178"/>
      <c r="GE37" s="178"/>
      <c r="GF37" s="178"/>
      <c r="GG37" s="178"/>
      <c r="HC37" s="179"/>
      <c r="HD37" s="180"/>
      <c r="HE37" s="181"/>
      <c r="HG37" s="178"/>
      <c r="HH37" s="178"/>
      <c r="HI37" s="178"/>
      <c r="HJ37" s="178"/>
      <c r="HK37" s="178"/>
      <c r="HL37" s="178"/>
      <c r="HM37" s="178"/>
      <c r="II37" s="179"/>
      <c r="IJ37" s="180"/>
      <c r="IK37" s="181"/>
      <c r="IM37" s="178"/>
      <c r="IN37" s="178"/>
      <c r="IO37" s="178"/>
      <c r="IP37" s="178"/>
      <c r="IQ37" s="178"/>
      <c r="IR37" s="178"/>
      <c r="IS37" s="178"/>
    </row>
    <row r="38" spans="1:253" ht="12.75" x14ac:dyDescent="0.2">
      <c r="A38" s="268"/>
      <c r="B38" s="268"/>
      <c r="C38" s="268"/>
      <c r="D38" s="268"/>
      <c r="E38" s="269"/>
      <c r="F38" s="270"/>
      <c r="G38" s="243"/>
      <c r="H38" s="264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CE38" s="179"/>
      <c r="CF38" s="180"/>
      <c r="CG38" s="181"/>
      <c r="CI38" s="178"/>
      <c r="CJ38" s="178"/>
      <c r="CK38" s="178"/>
      <c r="CL38" s="178"/>
      <c r="CM38" s="178"/>
      <c r="CN38" s="178"/>
      <c r="CO38" s="178"/>
      <c r="DK38" s="179"/>
      <c r="DL38" s="180"/>
      <c r="DM38" s="181"/>
      <c r="DO38" s="178"/>
      <c r="DP38" s="178"/>
      <c r="DQ38" s="178"/>
      <c r="DR38" s="178"/>
      <c r="DS38" s="178"/>
      <c r="DT38" s="178"/>
      <c r="DU38" s="178"/>
      <c r="EQ38" s="179"/>
      <c r="ER38" s="180"/>
      <c r="ES38" s="181"/>
      <c r="EU38" s="178"/>
      <c r="EV38" s="178"/>
      <c r="EW38" s="178"/>
      <c r="EX38" s="178"/>
      <c r="EY38" s="178"/>
      <c r="EZ38" s="178"/>
      <c r="FA38" s="178"/>
      <c r="FW38" s="179"/>
      <c r="FX38" s="180"/>
      <c r="FY38" s="181"/>
      <c r="GA38" s="178"/>
      <c r="GB38" s="178"/>
      <c r="GC38" s="178"/>
      <c r="GD38" s="178"/>
      <c r="GE38" s="178"/>
      <c r="GF38" s="178"/>
      <c r="GG38" s="178"/>
      <c r="HC38" s="179"/>
      <c r="HD38" s="180"/>
      <c r="HE38" s="181"/>
      <c r="HG38" s="178"/>
      <c r="HH38" s="178"/>
      <c r="HI38" s="178"/>
      <c r="HJ38" s="178"/>
      <c r="HK38" s="178"/>
      <c r="HL38" s="178"/>
      <c r="HM38" s="178"/>
      <c r="II38" s="179"/>
      <c r="IJ38" s="180"/>
      <c r="IK38" s="181"/>
      <c r="IM38" s="178"/>
      <c r="IN38" s="178"/>
      <c r="IO38" s="178"/>
      <c r="IP38" s="178"/>
      <c r="IQ38" s="178"/>
      <c r="IR38" s="178"/>
      <c r="IS38" s="178"/>
    </row>
    <row r="39" spans="1:253" ht="12.75" x14ac:dyDescent="0.2">
      <c r="A39" s="271"/>
      <c r="B39" s="272"/>
      <c r="C39" s="272"/>
      <c r="D39" s="272"/>
      <c r="E39" s="273"/>
      <c r="F39" s="274"/>
      <c r="G39" s="243"/>
      <c r="H39" s="264"/>
      <c r="I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CE39" s="179"/>
      <c r="CF39" s="180"/>
      <c r="CG39" s="181"/>
      <c r="CI39" s="178"/>
      <c r="CJ39" s="178"/>
      <c r="CK39" s="178"/>
      <c r="CL39" s="178"/>
      <c r="CM39" s="178"/>
      <c r="CN39" s="178"/>
      <c r="CO39" s="178"/>
      <c r="DK39" s="179"/>
      <c r="DL39" s="180"/>
      <c r="DM39" s="181"/>
      <c r="DO39" s="178"/>
      <c r="DP39" s="178"/>
      <c r="DQ39" s="178"/>
      <c r="DR39" s="178"/>
      <c r="DS39" s="178"/>
      <c r="DT39" s="178"/>
      <c r="DU39" s="178"/>
      <c r="EQ39" s="179"/>
      <c r="ER39" s="180"/>
      <c r="ES39" s="181"/>
      <c r="EU39" s="178"/>
      <c r="EV39" s="178"/>
      <c r="EW39" s="178"/>
      <c r="EX39" s="178"/>
      <c r="EY39" s="178"/>
      <c r="EZ39" s="178"/>
      <c r="FA39" s="178"/>
      <c r="FW39" s="179"/>
      <c r="FX39" s="180"/>
      <c r="FY39" s="181"/>
      <c r="GA39" s="178"/>
      <c r="GB39" s="178"/>
      <c r="GC39" s="178"/>
      <c r="GD39" s="178"/>
      <c r="GE39" s="178"/>
      <c r="GF39" s="178"/>
      <c r="GG39" s="178"/>
      <c r="HC39" s="179"/>
      <c r="HD39" s="180"/>
      <c r="HE39" s="181"/>
      <c r="HG39" s="178"/>
      <c r="HH39" s="178"/>
      <c r="HI39" s="178"/>
      <c r="HJ39" s="178"/>
      <c r="HK39" s="178"/>
      <c r="HL39" s="178"/>
      <c r="HM39" s="178"/>
      <c r="II39" s="179"/>
      <c r="IJ39" s="180"/>
      <c r="IK39" s="181"/>
      <c r="IM39" s="178"/>
      <c r="IN39" s="178"/>
      <c r="IO39" s="178"/>
      <c r="IP39" s="178"/>
      <c r="IQ39" s="178"/>
      <c r="IR39" s="178"/>
      <c r="IS39" s="178"/>
    </row>
    <row r="40" spans="1:253" ht="12.75" x14ac:dyDescent="0.2">
      <c r="A40" s="275"/>
      <c r="F40" s="179"/>
      <c r="G40" s="180"/>
      <c r="H40" s="276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C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CE40" s="179"/>
      <c r="CF40" s="180"/>
      <c r="CG40" s="181"/>
      <c r="CI40" s="178"/>
      <c r="CJ40" s="178"/>
      <c r="CK40" s="178"/>
      <c r="CL40" s="178"/>
      <c r="CM40" s="178"/>
      <c r="CN40" s="178"/>
      <c r="CO40" s="178"/>
      <c r="DK40" s="179"/>
      <c r="DL40" s="180"/>
      <c r="DM40" s="181"/>
      <c r="DO40" s="178"/>
      <c r="DP40" s="178"/>
      <c r="DQ40" s="178"/>
      <c r="DR40" s="178"/>
      <c r="DS40" s="178"/>
      <c r="DT40" s="178"/>
      <c r="DU40" s="178"/>
      <c r="EQ40" s="179"/>
      <c r="ER40" s="180"/>
      <c r="ES40" s="181"/>
      <c r="EU40" s="178"/>
      <c r="EV40" s="178"/>
      <c r="EW40" s="178"/>
      <c r="EX40" s="178"/>
      <c r="EY40" s="178"/>
      <c r="EZ40" s="178"/>
      <c r="FA40" s="178"/>
      <c r="FW40" s="179"/>
      <c r="FX40" s="180"/>
      <c r="FY40" s="181"/>
      <c r="GA40" s="178"/>
      <c r="GB40" s="178"/>
      <c r="GC40" s="178"/>
      <c r="GD40" s="178"/>
      <c r="GE40" s="178"/>
      <c r="GF40" s="178"/>
      <c r="GG40" s="178"/>
      <c r="HC40" s="179"/>
      <c r="HD40" s="180"/>
      <c r="HE40" s="181"/>
      <c r="HG40" s="178"/>
      <c r="HH40" s="178"/>
      <c r="HI40" s="178"/>
      <c r="HJ40" s="178"/>
      <c r="HK40" s="178"/>
      <c r="HL40" s="178"/>
      <c r="HM40" s="178"/>
      <c r="II40" s="179"/>
      <c r="IJ40" s="180"/>
      <c r="IK40" s="181"/>
      <c r="IM40" s="178"/>
      <c r="IN40" s="178"/>
      <c r="IO40" s="178"/>
      <c r="IP40" s="178"/>
      <c r="IQ40" s="178"/>
      <c r="IR40" s="178"/>
      <c r="IS40" s="178"/>
    </row>
    <row r="41" spans="1:253" ht="12.75" x14ac:dyDescent="0.2">
      <c r="A41" s="277"/>
      <c r="F41" s="179"/>
      <c r="G41" s="180"/>
      <c r="H41" s="276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C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CE41" s="179"/>
      <c r="CF41" s="180"/>
      <c r="CG41" s="181"/>
      <c r="CI41" s="178"/>
      <c r="CJ41" s="178"/>
      <c r="CK41" s="178"/>
      <c r="CL41" s="178"/>
      <c r="CM41" s="178"/>
      <c r="CN41" s="178"/>
      <c r="CO41" s="178"/>
      <c r="DK41" s="179"/>
      <c r="DL41" s="180"/>
      <c r="DM41" s="181"/>
      <c r="DO41" s="178"/>
      <c r="DP41" s="178"/>
      <c r="DQ41" s="178"/>
      <c r="DR41" s="178"/>
      <c r="DS41" s="178"/>
      <c r="DT41" s="178"/>
      <c r="DU41" s="178"/>
      <c r="EQ41" s="179"/>
      <c r="ER41" s="180"/>
      <c r="ES41" s="181"/>
      <c r="EU41" s="178"/>
      <c r="EV41" s="178"/>
      <c r="EW41" s="178"/>
      <c r="EX41" s="178"/>
      <c r="EY41" s="178"/>
      <c r="EZ41" s="178"/>
      <c r="FA41" s="178"/>
      <c r="FW41" s="179"/>
      <c r="FX41" s="180"/>
      <c r="FY41" s="181"/>
      <c r="GA41" s="178"/>
      <c r="GB41" s="178"/>
      <c r="GC41" s="178"/>
      <c r="GD41" s="178"/>
      <c r="GE41" s="178"/>
      <c r="GF41" s="178"/>
      <c r="GG41" s="178"/>
      <c r="HC41" s="179"/>
      <c r="HD41" s="180"/>
      <c r="HE41" s="181"/>
      <c r="HG41" s="178"/>
      <c r="HH41" s="178"/>
      <c r="HI41" s="178"/>
      <c r="HJ41" s="178"/>
      <c r="HK41" s="178"/>
      <c r="HL41" s="178"/>
      <c r="HM41" s="178"/>
      <c r="II41" s="179"/>
      <c r="IJ41" s="180"/>
      <c r="IK41" s="181"/>
      <c r="IM41" s="178"/>
      <c r="IN41" s="178"/>
      <c r="IO41" s="178"/>
      <c r="IP41" s="178"/>
      <c r="IQ41" s="178"/>
      <c r="IR41" s="178"/>
      <c r="IS41" s="178"/>
    </row>
    <row r="42" spans="1:253" ht="12.75" x14ac:dyDescent="0.2">
      <c r="F42" s="179"/>
      <c r="G42" s="180"/>
      <c r="H42" s="276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C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CE42" s="179"/>
      <c r="CF42" s="180"/>
      <c r="CG42" s="181"/>
      <c r="CI42" s="178"/>
      <c r="CJ42" s="178"/>
      <c r="CK42" s="178"/>
      <c r="CL42" s="178"/>
      <c r="CM42" s="178"/>
      <c r="CN42" s="178"/>
      <c r="CO42" s="178"/>
      <c r="DK42" s="179"/>
      <c r="DL42" s="180"/>
      <c r="DM42" s="181"/>
      <c r="DO42" s="178"/>
      <c r="DP42" s="178"/>
      <c r="DQ42" s="178"/>
      <c r="DR42" s="178"/>
      <c r="DS42" s="178"/>
      <c r="DT42" s="178"/>
      <c r="DU42" s="178"/>
      <c r="EQ42" s="179"/>
      <c r="ER42" s="180"/>
      <c r="ES42" s="181"/>
      <c r="EU42" s="178"/>
      <c r="EV42" s="178"/>
      <c r="EW42" s="178"/>
      <c r="EX42" s="178"/>
      <c r="EY42" s="178"/>
      <c r="EZ42" s="178"/>
      <c r="FA42" s="178"/>
      <c r="FW42" s="179"/>
      <c r="FX42" s="180"/>
      <c r="FY42" s="181"/>
      <c r="GA42" s="178"/>
      <c r="GB42" s="178"/>
      <c r="GC42" s="178"/>
      <c r="GD42" s="178"/>
      <c r="GE42" s="178"/>
      <c r="GF42" s="178"/>
      <c r="GG42" s="178"/>
      <c r="HC42" s="179"/>
      <c r="HD42" s="180"/>
      <c r="HE42" s="181"/>
      <c r="HG42" s="178"/>
      <c r="HH42" s="178"/>
      <c r="HI42" s="178"/>
      <c r="HJ42" s="178"/>
      <c r="HK42" s="178"/>
      <c r="HL42" s="178"/>
      <c r="HM42" s="178"/>
      <c r="II42" s="179"/>
      <c r="IJ42" s="180"/>
      <c r="IK42" s="181"/>
      <c r="IM42" s="178"/>
      <c r="IN42" s="178"/>
      <c r="IO42" s="178"/>
      <c r="IP42" s="178"/>
      <c r="IQ42" s="178"/>
      <c r="IR42" s="178"/>
      <c r="IS42" s="178"/>
    </row>
    <row r="43" spans="1:253" ht="12.75" x14ac:dyDescent="0.2">
      <c r="F43" s="179"/>
      <c r="G43" s="180"/>
      <c r="H43" s="276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Y43" s="179"/>
      <c r="AZ43" s="180"/>
      <c r="BA43" s="181"/>
      <c r="BC43" s="178"/>
      <c r="BD43" s="178"/>
      <c r="BE43" s="178"/>
      <c r="BF43" s="178"/>
      <c r="BG43" s="178"/>
      <c r="BH43" s="178"/>
      <c r="BI43" s="178"/>
      <c r="CE43" s="179"/>
      <c r="CF43" s="180"/>
      <c r="CG43" s="181"/>
      <c r="CI43" s="178"/>
      <c r="CJ43" s="178"/>
      <c r="CK43" s="178"/>
      <c r="CL43" s="178"/>
      <c r="CM43" s="178"/>
      <c r="CN43" s="178"/>
      <c r="CO43" s="178"/>
      <c r="DK43" s="179"/>
      <c r="DL43" s="180"/>
      <c r="DM43" s="181"/>
      <c r="DO43" s="178"/>
      <c r="DP43" s="178"/>
      <c r="DQ43" s="178"/>
      <c r="DR43" s="178"/>
      <c r="DS43" s="178"/>
      <c r="DT43" s="178"/>
      <c r="DU43" s="178"/>
      <c r="EQ43" s="179"/>
      <c r="ER43" s="180"/>
      <c r="ES43" s="181"/>
      <c r="EU43" s="178"/>
      <c r="EV43" s="178"/>
      <c r="EW43" s="178"/>
      <c r="EX43" s="178"/>
      <c r="EY43" s="178"/>
      <c r="EZ43" s="178"/>
      <c r="FA43" s="178"/>
      <c r="FW43" s="179"/>
      <c r="FX43" s="180"/>
      <c r="FY43" s="181"/>
      <c r="GA43" s="178"/>
      <c r="GB43" s="178"/>
      <c r="GC43" s="178"/>
      <c r="GD43" s="178"/>
      <c r="GE43" s="178"/>
      <c r="GF43" s="178"/>
      <c r="GG43" s="178"/>
      <c r="HC43" s="179"/>
      <c r="HD43" s="180"/>
      <c r="HE43" s="181"/>
      <c r="HG43" s="178"/>
      <c r="HH43" s="178"/>
      <c r="HI43" s="178"/>
      <c r="HJ43" s="178"/>
      <c r="HK43" s="178"/>
      <c r="HL43" s="178"/>
      <c r="HM43" s="178"/>
      <c r="II43" s="179"/>
      <c r="IJ43" s="180"/>
      <c r="IK43" s="181"/>
      <c r="IM43" s="178"/>
      <c r="IN43" s="178"/>
      <c r="IO43" s="178"/>
      <c r="IP43" s="178"/>
      <c r="IQ43" s="178"/>
      <c r="IR43" s="178"/>
      <c r="IS43" s="178"/>
    </row>
    <row r="44" spans="1:253" ht="12.75" x14ac:dyDescent="0.2">
      <c r="F44" s="179"/>
      <c r="G44" s="180"/>
      <c r="H44" s="276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Y44" s="179"/>
      <c r="AZ44" s="180"/>
      <c r="BA44" s="181"/>
      <c r="BC44" s="178"/>
      <c r="BD44" s="178"/>
      <c r="BE44" s="178"/>
      <c r="BF44" s="178"/>
      <c r="BG44" s="178"/>
      <c r="BH44" s="178"/>
      <c r="BI44" s="178"/>
      <c r="CE44" s="179"/>
      <c r="CF44" s="180"/>
      <c r="CG44" s="181"/>
      <c r="CI44" s="178"/>
      <c r="CJ44" s="178"/>
      <c r="CK44" s="178"/>
      <c r="CL44" s="178"/>
      <c r="CM44" s="178"/>
      <c r="CN44" s="178"/>
      <c r="CO44" s="178"/>
      <c r="DK44" s="179"/>
      <c r="DL44" s="180"/>
      <c r="DM44" s="181"/>
      <c r="DO44" s="178"/>
      <c r="DP44" s="178"/>
      <c r="DQ44" s="178"/>
      <c r="DR44" s="178"/>
      <c r="DS44" s="178"/>
      <c r="DT44" s="178"/>
      <c r="DU44" s="178"/>
      <c r="EQ44" s="179"/>
      <c r="ER44" s="180"/>
      <c r="ES44" s="181"/>
      <c r="EU44" s="178"/>
      <c r="EV44" s="178"/>
      <c r="EW44" s="178"/>
      <c r="EX44" s="178"/>
      <c r="EY44" s="178"/>
      <c r="EZ44" s="178"/>
      <c r="FA44" s="178"/>
      <c r="FW44" s="179"/>
      <c r="FX44" s="180"/>
      <c r="FY44" s="181"/>
      <c r="GA44" s="178"/>
      <c r="GB44" s="178"/>
      <c r="GC44" s="178"/>
      <c r="GD44" s="178"/>
      <c r="GE44" s="178"/>
      <c r="GF44" s="178"/>
      <c r="GG44" s="178"/>
      <c r="HC44" s="179"/>
      <c r="HD44" s="180"/>
      <c r="HE44" s="181"/>
      <c r="HG44" s="178"/>
      <c r="HH44" s="178"/>
      <c r="HI44" s="178"/>
      <c r="HJ44" s="178"/>
      <c r="HK44" s="178"/>
      <c r="HL44" s="178"/>
      <c r="HM44" s="178"/>
      <c r="II44" s="179"/>
      <c r="IJ44" s="180"/>
      <c r="IK44" s="181"/>
      <c r="IM44" s="178"/>
      <c r="IN44" s="178"/>
      <c r="IO44" s="178"/>
      <c r="IP44" s="178"/>
      <c r="IQ44" s="178"/>
      <c r="IR44" s="178"/>
      <c r="IS44" s="178"/>
    </row>
    <row r="45" spans="1:253" ht="12.75" x14ac:dyDescent="0.2">
      <c r="F45" s="179"/>
      <c r="G45" s="180"/>
      <c r="H45" s="276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Y45" s="179"/>
      <c r="AZ45" s="180"/>
      <c r="BA45" s="181"/>
      <c r="BC45" s="178"/>
      <c r="BD45" s="178"/>
      <c r="BE45" s="178"/>
      <c r="BF45" s="178"/>
      <c r="BG45" s="178"/>
      <c r="BH45" s="178"/>
      <c r="BI45" s="178"/>
      <c r="CE45" s="179"/>
      <c r="CF45" s="180"/>
      <c r="CG45" s="181"/>
      <c r="CI45" s="178"/>
      <c r="CJ45" s="178"/>
      <c r="CK45" s="178"/>
      <c r="CL45" s="178"/>
      <c r="CM45" s="178"/>
      <c r="CN45" s="178"/>
      <c r="CO45" s="178"/>
      <c r="DK45" s="179"/>
      <c r="DL45" s="180"/>
      <c r="DM45" s="181"/>
      <c r="DO45" s="178"/>
      <c r="DP45" s="178"/>
      <c r="DQ45" s="178"/>
      <c r="DR45" s="178"/>
      <c r="DS45" s="178"/>
      <c r="DT45" s="178"/>
      <c r="DU45" s="178"/>
      <c r="EQ45" s="179"/>
      <c r="ER45" s="180"/>
      <c r="ES45" s="181"/>
      <c r="EU45" s="178"/>
      <c r="EV45" s="178"/>
      <c r="EW45" s="178"/>
      <c r="EX45" s="178"/>
      <c r="EY45" s="178"/>
      <c r="EZ45" s="178"/>
      <c r="FA45" s="178"/>
      <c r="FW45" s="179"/>
      <c r="FX45" s="180"/>
      <c r="FY45" s="181"/>
      <c r="GA45" s="178"/>
      <c r="GB45" s="178"/>
      <c r="GC45" s="178"/>
      <c r="GD45" s="178"/>
      <c r="GE45" s="178"/>
      <c r="GF45" s="178"/>
      <c r="GG45" s="178"/>
      <c r="HC45" s="179"/>
      <c r="HD45" s="180"/>
      <c r="HE45" s="181"/>
      <c r="HG45" s="178"/>
      <c r="HH45" s="178"/>
      <c r="HI45" s="178"/>
      <c r="HJ45" s="178"/>
      <c r="HK45" s="178"/>
      <c r="HL45" s="178"/>
      <c r="HM45" s="178"/>
      <c r="II45" s="179"/>
      <c r="IJ45" s="180"/>
      <c r="IK45" s="181"/>
      <c r="IM45" s="178"/>
      <c r="IN45" s="178"/>
      <c r="IO45" s="178"/>
      <c r="IP45" s="178"/>
      <c r="IQ45" s="178"/>
      <c r="IR45" s="178"/>
      <c r="IS45" s="178"/>
    </row>
    <row r="46" spans="1:253" ht="12.75" x14ac:dyDescent="0.2">
      <c r="F46" s="179"/>
      <c r="G46" s="180"/>
      <c r="H46" s="276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Y46" s="179"/>
      <c r="AZ46" s="180"/>
      <c r="BA46" s="181"/>
      <c r="BC46" s="178"/>
      <c r="BD46" s="178"/>
      <c r="BE46" s="178"/>
      <c r="BF46" s="178"/>
      <c r="BG46" s="178"/>
      <c r="BH46" s="178"/>
      <c r="BI46" s="178"/>
      <c r="CE46" s="179"/>
      <c r="CF46" s="180"/>
      <c r="CG46" s="181"/>
      <c r="CI46" s="178"/>
      <c r="CJ46" s="178"/>
      <c r="CK46" s="178"/>
      <c r="CL46" s="178"/>
      <c r="CM46" s="178"/>
      <c r="CN46" s="178"/>
      <c r="CO46" s="178"/>
      <c r="DK46" s="179"/>
      <c r="DL46" s="180"/>
      <c r="DM46" s="181"/>
      <c r="DO46" s="178"/>
      <c r="DP46" s="178"/>
      <c r="DQ46" s="178"/>
      <c r="DR46" s="178"/>
      <c r="DS46" s="178"/>
      <c r="DT46" s="178"/>
      <c r="DU46" s="178"/>
      <c r="EQ46" s="179"/>
      <c r="ER46" s="180"/>
      <c r="ES46" s="181"/>
      <c r="EU46" s="178"/>
      <c r="EV46" s="178"/>
      <c r="EW46" s="178"/>
      <c r="EX46" s="178"/>
      <c r="EY46" s="178"/>
      <c r="EZ46" s="178"/>
      <c r="FA46" s="178"/>
      <c r="FW46" s="179"/>
      <c r="FX46" s="180"/>
      <c r="FY46" s="181"/>
      <c r="GA46" s="178"/>
      <c r="GB46" s="178"/>
      <c r="GC46" s="178"/>
      <c r="GD46" s="178"/>
      <c r="GE46" s="178"/>
      <c r="GF46" s="178"/>
      <c r="GG46" s="178"/>
      <c r="HC46" s="179"/>
      <c r="HD46" s="180"/>
      <c r="HE46" s="181"/>
      <c r="HG46" s="178"/>
      <c r="HH46" s="178"/>
      <c r="HI46" s="178"/>
      <c r="HJ46" s="178"/>
      <c r="HK46" s="178"/>
      <c r="HL46" s="178"/>
      <c r="HM46" s="178"/>
      <c r="II46" s="179"/>
      <c r="IJ46" s="180"/>
      <c r="IK46" s="181"/>
      <c r="IM46" s="178"/>
      <c r="IN46" s="178"/>
      <c r="IO46" s="178"/>
      <c r="IP46" s="178"/>
      <c r="IQ46" s="178"/>
      <c r="IR46" s="178"/>
      <c r="IS46" s="178"/>
    </row>
    <row r="47" spans="1:253" ht="12.75" x14ac:dyDescent="0.2">
      <c r="F47" s="179"/>
      <c r="G47" s="180"/>
      <c r="H47" s="276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Y47" s="179"/>
      <c r="AZ47" s="180"/>
      <c r="BA47" s="181"/>
      <c r="BC47" s="178"/>
      <c r="BD47" s="178"/>
      <c r="BE47" s="178"/>
      <c r="BF47" s="178"/>
      <c r="BG47" s="178"/>
      <c r="BH47" s="178"/>
      <c r="BI47" s="178"/>
      <c r="CE47" s="179"/>
      <c r="CF47" s="180"/>
      <c r="CG47" s="181"/>
      <c r="CI47" s="178"/>
      <c r="CJ47" s="178"/>
      <c r="CK47" s="178"/>
      <c r="CL47" s="178"/>
      <c r="CM47" s="178"/>
      <c r="CN47" s="178"/>
      <c r="CO47" s="178"/>
      <c r="DK47" s="179"/>
      <c r="DL47" s="180"/>
      <c r="DM47" s="181"/>
      <c r="DO47" s="178"/>
      <c r="DP47" s="178"/>
      <c r="DQ47" s="178"/>
      <c r="DR47" s="178"/>
      <c r="DS47" s="178"/>
      <c r="DT47" s="178"/>
      <c r="DU47" s="178"/>
      <c r="EQ47" s="179"/>
      <c r="ER47" s="180"/>
      <c r="ES47" s="181"/>
      <c r="EU47" s="178"/>
      <c r="EV47" s="178"/>
      <c r="EW47" s="178"/>
      <c r="EX47" s="178"/>
      <c r="EY47" s="178"/>
      <c r="EZ47" s="178"/>
      <c r="FA47" s="178"/>
      <c r="FW47" s="179"/>
      <c r="FX47" s="180"/>
      <c r="FY47" s="181"/>
      <c r="GA47" s="178"/>
      <c r="GB47" s="178"/>
      <c r="GC47" s="178"/>
      <c r="GD47" s="178"/>
      <c r="GE47" s="178"/>
      <c r="GF47" s="178"/>
      <c r="GG47" s="178"/>
      <c r="HC47" s="179"/>
      <c r="HD47" s="180"/>
      <c r="HE47" s="181"/>
      <c r="HG47" s="178"/>
      <c r="HH47" s="178"/>
      <c r="HI47" s="178"/>
      <c r="HJ47" s="178"/>
      <c r="HK47" s="178"/>
      <c r="HL47" s="178"/>
      <c r="HM47" s="178"/>
      <c r="II47" s="179"/>
      <c r="IJ47" s="180"/>
      <c r="IK47" s="181"/>
      <c r="IM47" s="178"/>
      <c r="IN47" s="178"/>
      <c r="IO47" s="178"/>
      <c r="IP47" s="178"/>
      <c r="IQ47" s="178"/>
      <c r="IR47" s="178"/>
      <c r="IS47" s="178"/>
    </row>
    <row r="48" spans="1:253" ht="12.75" x14ac:dyDescent="0.2">
      <c r="F48" s="179"/>
      <c r="G48" s="180"/>
      <c r="H48" s="276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Y48" s="179"/>
      <c r="AZ48" s="180"/>
      <c r="BA48" s="181"/>
      <c r="BC48" s="178"/>
      <c r="BD48" s="178"/>
      <c r="BE48" s="178"/>
      <c r="BF48" s="178"/>
      <c r="BG48" s="178"/>
      <c r="BH48" s="178"/>
      <c r="BI48" s="178"/>
      <c r="CE48" s="179"/>
      <c r="CF48" s="180"/>
      <c r="CG48" s="181"/>
      <c r="CI48" s="178"/>
      <c r="CJ48" s="178"/>
      <c r="CK48" s="178"/>
      <c r="CL48" s="178"/>
      <c r="CM48" s="178"/>
      <c r="CN48" s="178"/>
      <c r="CO48" s="178"/>
      <c r="DK48" s="179"/>
      <c r="DL48" s="180"/>
      <c r="DM48" s="181"/>
      <c r="DO48" s="178"/>
      <c r="DP48" s="178"/>
      <c r="DQ48" s="178"/>
      <c r="DR48" s="178"/>
      <c r="DS48" s="178"/>
      <c r="DT48" s="178"/>
      <c r="DU48" s="178"/>
      <c r="EQ48" s="179"/>
      <c r="ER48" s="180"/>
      <c r="ES48" s="181"/>
      <c r="EU48" s="178"/>
      <c r="EV48" s="178"/>
      <c r="EW48" s="178"/>
      <c r="EX48" s="178"/>
      <c r="EY48" s="178"/>
      <c r="EZ48" s="178"/>
      <c r="FA48" s="178"/>
      <c r="FW48" s="179"/>
      <c r="FX48" s="180"/>
      <c r="FY48" s="181"/>
      <c r="GA48" s="178"/>
      <c r="GB48" s="178"/>
      <c r="GC48" s="178"/>
      <c r="GD48" s="178"/>
      <c r="GE48" s="178"/>
      <c r="GF48" s="178"/>
      <c r="GG48" s="178"/>
      <c r="HC48" s="179"/>
      <c r="HD48" s="180"/>
      <c r="HE48" s="181"/>
      <c r="HG48" s="178"/>
      <c r="HH48" s="178"/>
      <c r="HI48" s="178"/>
      <c r="HJ48" s="178"/>
      <c r="HK48" s="178"/>
      <c r="HL48" s="178"/>
      <c r="HM48" s="178"/>
      <c r="II48" s="179"/>
      <c r="IJ48" s="180"/>
      <c r="IK48" s="181"/>
      <c r="IM48" s="178"/>
      <c r="IN48" s="178"/>
      <c r="IO48" s="178"/>
      <c r="IP48" s="178"/>
      <c r="IQ48" s="178"/>
      <c r="IR48" s="178"/>
      <c r="IS48" s="178"/>
    </row>
    <row r="49" spans="6:253" ht="12.75" x14ac:dyDescent="0.2">
      <c r="F49" s="179"/>
      <c r="G49" s="180"/>
      <c r="H49" s="276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Y49" s="179"/>
      <c r="AZ49" s="180"/>
      <c r="BA49" s="181"/>
      <c r="BC49" s="178"/>
      <c r="BD49" s="178"/>
      <c r="BE49" s="178"/>
      <c r="BF49" s="178"/>
      <c r="BG49" s="178"/>
      <c r="BH49" s="178"/>
      <c r="BI49" s="178"/>
      <c r="CE49" s="179"/>
      <c r="CF49" s="180"/>
      <c r="CG49" s="181"/>
      <c r="CI49" s="178"/>
      <c r="CJ49" s="178"/>
      <c r="CK49" s="178"/>
      <c r="CL49" s="178"/>
      <c r="CM49" s="178"/>
      <c r="CN49" s="178"/>
      <c r="CO49" s="178"/>
      <c r="DK49" s="179"/>
      <c r="DL49" s="180"/>
      <c r="DM49" s="181"/>
      <c r="DO49" s="178"/>
      <c r="DP49" s="178"/>
      <c r="DQ49" s="178"/>
      <c r="DR49" s="178"/>
      <c r="DS49" s="178"/>
      <c r="DT49" s="178"/>
      <c r="DU49" s="178"/>
      <c r="EQ49" s="179"/>
      <c r="ER49" s="180"/>
      <c r="ES49" s="181"/>
      <c r="EU49" s="178"/>
      <c r="EV49" s="178"/>
      <c r="EW49" s="178"/>
      <c r="EX49" s="178"/>
      <c r="EY49" s="178"/>
      <c r="EZ49" s="178"/>
      <c r="FA49" s="178"/>
      <c r="FW49" s="179"/>
      <c r="FX49" s="180"/>
      <c r="FY49" s="181"/>
      <c r="GA49" s="178"/>
      <c r="GB49" s="178"/>
      <c r="GC49" s="178"/>
      <c r="GD49" s="178"/>
      <c r="GE49" s="178"/>
      <c r="GF49" s="178"/>
      <c r="GG49" s="178"/>
      <c r="HC49" s="179"/>
      <c r="HD49" s="180"/>
      <c r="HE49" s="181"/>
      <c r="HG49" s="178"/>
      <c r="HH49" s="178"/>
      <c r="HI49" s="178"/>
      <c r="HJ49" s="178"/>
      <c r="HK49" s="178"/>
      <c r="HL49" s="178"/>
      <c r="HM49" s="178"/>
      <c r="II49" s="179"/>
      <c r="IJ49" s="180"/>
      <c r="IK49" s="181"/>
      <c r="IM49" s="178"/>
      <c r="IN49" s="178"/>
      <c r="IO49" s="178"/>
      <c r="IP49" s="178"/>
      <c r="IQ49" s="178"/>
      <c r="IR49" s="178"/>
      <c r="IS49" s="178"/>
    </row>
    <row r="50" spans="6:253" ht="12.75" x14ac:dyDescent="0.2">
      <c r="F50" s="179"/>
      <c r="G50" s="180"/>
      <c r="H50" s="276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Y50" s="179"/>
      <c r="AZ50" s="180"/>
      <c r="BA50" s="181"/>
      <c r="BC50" s="178"/>
      <c r="BD50" s="178"/>
      <c r="BE50" s="178"/>
      <c r="BF50" s="178"/>
      <c r="BG50" s="178"/>
      <c r="BH50" s="178"/>
      <c r="BI50" s="178"/>
      <c r="CE50" s="179"/>
      <c r="CF50" s="180"/>
      <c r="CG50" s="181"/>
      <c r="CI50" s="178"/>
      <c r="CJ50" s="178"/>
      <c r="CK50" s="178"/>
      <c r="CL50" s="178"/>
      <c r="CM50" s="178"/>
      <c r="CN50" s="178"/>
      <c r="CO50" s="178"/>
      <c r="DK50" s="179"/>
      <c r="DL50" s="180"/>
      <c r="DM50" s="181"/>
      <c r="DO50" s="178"/>
      <c r="DP50" s="178"/>
      <c r="DQ50" s="178"/>
      <c r="DR50" s="178"/>
      <c r="DS50" s="178"/>
      <c r="DT50" s="178"/>
      <c r="DU50" s="178"/>
      <c r="EQ50" s="179"/>
      <c r="ER50" s="180"/>
      <c r="ES50" s="181"/>
      <c r="EU50" s="178"/>
      <c r="EV50" s="178"/>
      <c r="EW50" s="178"/>
      <c r="EX50" s="178"/>
      <c r="EY50" s="178"/>
      <c r="EZ50" s="178"/>
      <c r="FA50" s="178"/>
      <c r="FW50" s="179"/>
      <c r="FX50" s="180"/>
      <c r="FY50" s="181"/>
      <c r="GA50" s="178"/>
      <c r="GB50" s="178"/>
      <c r="GC50" s="178"/>
      <c r="GD50" s="178"/>
      <c r="GE50" s="178"/>
      <c r="GF50" s="178"/>
      <c r="GG50" s="178"/>
      <c r="HC50" s="179"/>
      <c r="HD50" s="180"/>
      <c r="HE50" s="181"/>
      <c r="HG50" s="178"/>
      <c r="HH50" s="178"/>
      <c r="HI50" s="178"/>
      <c r="HJ50" s="178"/>
      <c r="HK50" s="178"/>
      <c r="HL50" s="178"/>
      <c r="HM50" s="178"/>
      <c r="II50" s="179"/>
      <c r="IJ50" s="180"/>
      <c r="IK50" s="181"/>
      <c r="IM50" s="178"/>
      <c r="IN50" s="178"/>
      <c r="IO50" s="178"/>
      <c r="IP50" s="178"/>
      <c r="IQ50" s="178"/>
      <c r="IR50" s="178"/>
      <c r="IS50" s="178"/>
    </row>
    <row r="51" spans="6:253" ht="12.75" x14ac:dyDescent="0.2">
      <c r="F51" s="179"/>
      <c r="G51" s="180"/>
      <c r="H51" s="276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Y51" s="179"/>
      <c r="AZ51" s="180"/>
      <c r="BA51" s="181"/>
      <c r="BC51" s="178"/>
      <c r="BD51" s="178"/>
      <c r="BE51" s="178"/>
      <c r="BF51" s="178"/>
      <c r="BG51" s="178"/>
      <c r="BH51" s="178"/>
      <c r="BI51" s="178"/>
      <c r="CE51" s="179"/>
      <c r="CF51" s="180"/>
      <c r="CG51" s="181"/>
      <c r="CI51" s="178"/>
      <c r="CJ51" s="178"/>
      <c r="CK51" s="178"/>
      <c r="CL51" s="178"/>
      <c r="CM51" s="178"/>
      <c r="CN51" s="178"/>
      <c r="CO51" s="178"/>
      <c r="DK51" s="179"/>
      <c r="DL51" s="180"/>
      <c r="DM51" s="181"/>
      <c r="DO51" s="178"/>
      <c r="DP51" s="178"/>
      <c r="DQ51" s="178"/>
      <c r="DR51" s="178"/>
      <c r="DS51" s="178"/>
      <c r="DT51" s="178"/>
      <c r="DU51" s="178"/>
      <c r="EQ51" s="179"/>
      <c r="ER51" s="180"/>
      <c r="ES51" s="181"/>
      <c r="EU51" s="178"/>
      <c r="EV51" s="178"/>
      <c r="EW51" s="178"/>
      <c r="EX51" s="178"/>
      <c r="EY51" s="178"/>
      <c r="EZ51" s="178"/>
      <c r="FA51" s="178"/>
      <c r="FW51" s="179"/>
      <c r="FX51" s="180"/>
      <c r="FY51" s="181"/>
      <c r="GA51" s="178"/>
      <c r="GB51" s="178"/>
      <c r="GC51" s="178"/>
      <c r="GD51" s="178"/>
      <c r="GE51" s="178"/>
      <c r="GF51" s="178"/>
      <c r="GG51" s="178"/>
      <c r="HC51" s="179"/>
      <c r="HD51" s="180"/>
      <c r="HE51" s="181"/>
      <c r="HG51" s="178"/>
      <c r="HH51" s="178"/>
      <c r="HI51" s="178"/>
      <c r="HJ51" s="178"/>
      <c r="HK51" s="178"/>
      <c r="HL51" s="178"/>
      <c r="HM51" s="178"/>
      <c r="II51" s="179"/>
      <c r="IJ51" s="180"/>
      <c r="IK51" s="181"/>
      <c r="IM51" s="178"/>
      <c r="IN51" s="178"/>
      <c r="IO51" s="178"/>
      <c r="IP51" s="178"/>
      <c r="IQ51" s="178"/>
      <c r="IR51" s="178"/>
      <c r="IS51" s="178"/>
    </row>
    <row r="52" spans="6:253" ht="12.75" x14ac:dyDescent="0.2">
      <c r="F52" s="179"/>
      <c r="G52" s="180"/>
      <c r="H52" s="276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Y52" s="179"/>
      <c r="AZ52" s="180"/>
      <c r="BA52" s="181"/>
      <c r="BC52" s="178"/>
      <c r="BD52" s="178"/>
      <c r="BE52" s="178"/>
      <c r="BF52" s="178"/>
      <c r="BG52" s="178"/>
      <c r="BH52" s="178"/>
      <c r="BI52" s="178"/>
      <c r="CE52" s="179"/>
      <c r="CF52" s="180"/>
      <c r="CG52" s="181"/>
      <c r="CI52" s="178"/>
      <c r="CJ52" s="178"/>
      <c r="CK52" s="178"/>
      <c r="CL52" s="178"/>
      <c r="CM52" s="178"/>
      <c r="CN52" s="178"/>
      <c r="CO52" s="178"/>
      <c r="DK52" s="179"/>
      <c r="DL52" s="180"/>
      <c r="DM52" s="181"/>
      <c r="DO52" s="178"/>
      <c r="DP52" s="178"/>
      <c r="DQ52" s="178"/>
      <c r="DR52" s="178"/>
      <c r="DS52" s="178"/>
      <c r="DT52" s="178"/>
      <c r="DU52" s="178"/>
      <c r="EQ52" s="179"/>
      <c r="ER52" s="180"/>
      <c r="ES52" s="181"/>
      <c r="EU52" s="178"/>
      <c r="EV52" s="178"/>
      <c r="EW52" s="178"/>
      <c r="EX52" s="178"/>
      <c r="EY52" s="178"/>
      <c r="EZ52" s="178"/>
      <c r="FA52" s="178"/>
      <c r="FW52" s="179"/>
      <c r="FX52" s="180"/>
      <c r="FY52" s="181"/>
      <c r="GA52" s="178"/>
      <c r="GB52" s="178"/>
      <c r="GC52" s="178"/>
      <c r="GD52" s="178"/>
      <c r="GE52" s="178"/>
      <c r="GF52" s="178"/>
      <c r="GG52" s="178"/>
      <c r="HC52" s="179"/>
      <c r="HD52" s="180"/>
      <c r="HE52" s="181"/>
      <c r="HG52" s="178"/>
      <c r="HH52" s="178"/>
      <c r="HI52" s="178"/>
      <c r="HJ52" s="178"/>
      <c r="HK52" s="178"/>
      <c r="HL52" s="178"/>
      <c r="HM52" s="178"/>
      <c r="II52" s="179"/>
      <c r="IJ52" s="180"/>
      <c r="IK52" s="181"/>
      <c r="IM52" s="178"/>
      <c r="IN52" s="178"/>
      <c r="IO52" s="178"/>
      <c r="IP52" s="178"/>
      <c r="IQ52" s="178"/>
      <c r="IR52" s="178"/>
      <c r="IS52" s="178"/>
    </row>
    <row r="53" spans="6:253" ht="12.75" x14ac:dyDescent="0.2">
      <c r="F53" s="179"/>
      <c r="G53" s="180"/>
      <c r="H53" s="276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Y53" s="179"/>
      <c r="AZ53" s="180"/>
      <c r="BA53" s="181"/>
      <c r="BC53" s="178"/>
      <c r="BD53" s="178"/>
      <c r="BE53" s="178"/>
      <c r="BF53" s="178"/>
      <c r="BG53" s="178"/>
      <c r="BH53" s="178"/>
      <c r="BI53" s="178"/>
      <c r="CE53" s="179"/>
      <c r="CF53" s="180"/>
      <c r="CG53" s="181"/>
      <c r="CI53" s="178"/>
      <c r="CJ53" s="178"/>
      <c r="CK53" s="178"/>
      <c r="CL53" s="178"/>
      <c r="CM53" s="178"/>
      <c r="CN53" s="178"/>
      <c r="CO53" s="178"/>
      <c r="DK53" s="179"/>
      <c r="DL53" s="180"/>
      <c r="DM53" s="181"/>
      <c r="DO53" s="178"/>
      <c r="DP53" s="178"/>
      <c r="DQ53" s="178"/>
      <c r="DR53" s="178"/>
      <c r="DS53" s="178"/>
      <c r="DT53" s="178"/>
      <c r="DU53" s="178"/>
      <c r="EQ53" s="179"/>
      <c r="ER53" s="180"/>
      <c r="ES53" s="181"/>
      <c r="EU53" s="178"/>
      <c r="EV53" s="178"/>
      <c r="EW53" s="178"/>
      <c r="EX53" s="178"/>
      <c r="EY53" s="178"/>
      <c r="EZ53" s="178"/>
      <c r="FA53" s="178"/>
      <c r="FW53" s="179"/>
      <c r="FX53" s="180"/>
      <c r="FY53" s="181"/>
      <c r="GA53" s="178"/>
      <c r="GB53" s="178"/>
      <c r="GC53" s="178"/>
      <c r="GD53" s="178"/>
      <c r="GE53" s="178"/>
      <c r="GF53" s="178"/>
      <c r="GG53" s="178"/>
      <c r="HC53" s="179"/>
      <c r="HD53" s="180"/>
      <c r="HE53" s="181"/>
      <c r="HG53" s="178"/>
      <c r="HH53" s="178"/>
      <c r="HI53" s="178"/>
      <c r="HJ53" s="178"/>
      <c r="HK53" s="178"/>
      <c r="HL53" s="178"/>
      <c r="HM53" s="178"/>
      <c r="II53" s="179"/>
      <c r="IJ53" s="180"/>
      <c r="IK53" s="181"/>
      <c r="IM53" s="178"/>
      <c r="IN53" s="178"/>
      <c r="IO53" s="178"/>
      <c r="IP53" s="178"/>
      <c r="IQ53" s="178"/>
      <c r="IR53" s="178"/>
      <c r="IS53" s="178"/>
    </row>
    <row r="54" spans="6:253" ht="12.75" x14ac:dyDescent="0.2">
      <c r="F54" s="179"/>
      <c r="G54" s="180"/>
      <c r="H54" s="276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Y54" s="179"/>
      <c r="AZ54" s="180"/>
      <c r="BA54" s="181"/>
      <c r="BC54" s="178"/>
      <c r="BD54" s="178"/>
      <c r="BE54" s="178"/>
      <c r="BF54" s="178"/>
      <c r="BG54" s="178"/>
      <c r="BH54" s="178"/>
      <c r="BI54" s="178"/>
      <c r="CE54" s="179"/>
      <c r="CF54" s="180"/>
      <c r="CG54" s="181"/>
      <c r="CI54" s="178"/>
      <c r="CJ54" s="178"/>
      <c r="CK54" s="178"/>
      <c r="CL54" s="178"/>
      <c r="CM54" s="178"/>
      <c r="CN54" s="178"/>
      <c r="CO54" s="178"/>
      <c r="DK54" s="179"/>
      <c r="DL54" s="180"/>
      <c r="DM54" s="181"/>
      <c r="DO54" s="178"/>
      <c r="DP54" s="178"/>
      <c r="DQ54" s="178"/>
      <c r="DR54" s="178"/>
      <c r="DS54" s="178"/>
      <c r="DT54" s="178"/>
      <c r="DU54" s="178"/>
      <c r="EQ54" s="179"/>
      <c r="ER54" s="180"/>
      <c r="ES54" s="181"/>
      <c r="EU54" s="178"/>
      <c r="EV54" s="178"/>
      <c r="EW54" s="178"/>
      <c r="EX54" s="178"/>
      <c r="EY54" s="178"/>
      <c r="EZ54" s="178"/>
      <c r="FA54" s="178"/>
      <c r="FW54" s="179"/>
      <c r="FX54" s="180"/>
      <c r="FY54" s="181"/>
      <c r="GA54" s="178"/>
      <c r="GB54" s="178"/>
      <c r="GC54" s="178"/>
      <c r="GD54" s="178"/>
      <c r="GE54" s="178"/>
      <c r="GF54" s="178"/>
      <c r="GG54" s="178"/>
      <c r="HC54" s="179"/>
      <c r="HD54" s="180"/>
      <c r="HE54" s="181"/>
      <c r="HG54" s="178"/>
      <c r="HH54" s="178"/>
      <c r="HI54" s="178"/>
      <c r="HJ54" s="178"/>
      <c r="HK54" s="178"/>
      <c r="HL54" s="178"/>
      <c r="HM54" s="178"/>
      <c r="II54" s="179"/>
      <c r="IJ54" s="180"/>
      <c r="IK54" s="181"/>
      <c r="IM54" s="178"/>
      <c r="IN54" s="178"/>
      <c r="IO54" s="178"/>
      <c r="IP54" s="178"/>
      <c r="IQ54" s="178"/>
      <c r="IR54" s="178"/>
      <c r="IS54" s="178"/>
    </row>
    <row r="55" spans="6:253" ht="12.75" x14ac:dyDescent="0.2">
      <c r="F55" s="179"/>
      <c r="G55" s="180"/>
      <c r="H55" s="276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Y55" s="179"/>
      <c r="AZ55" s="180"/>
      <c r="BA55" s="181"/>
      <c r="BC55" s="178"/>
      <c r="BD55" s="178"/>
      <c r="BE55" s="178"/>
      <c r="BF55" s="178"/>
      <c r="BG55" s="178"/>
      <c r="BH55" s="178"/>
      <c r="BI55" s="178"/>
      <c r="CE55" s="179"/>
      <c r="CF55" s="180"/>
      <c r="CG55" s="181"/>
      <c r="CI55" s="178"/>
      <c r="CJ55" s="178"/>
      <c r="CK55" s="178"/>
      <c r="CL55" s="178"/>
      <c r="CM55" s="178"/>
      <c r="CN55" s="178"/>
      <c r="CO55" s="178"/>
      <c r="DK55" s="179"/>
      <c r="DL55" s="180"/>
      <c r="DM55" s="181"/>
      <c r="DO55" s="178"/>
      <c r="DP55" s="178"/>
      <c r="DQ55" s="178"/>
      <c r="DR55" s="178"/>
      <c r="DS55" s="178"/>
      <c r="DT55" s="178"/>
      <c r="DU55" s="178"/>
      <c r="EQ55" s="179"/>
      <c r="ER55" s="180"/>
      <c r="ES55" s="181"/>
      <c r="EU55" s="178"/>
      <c r="EV55" s="178"/>
      <c r="EW55" s="178"/>
      <c r="EX55" s="178"/>
      <c r="EY55" s="178"/>
      <c r="EZ55" s="178"/>
      <c r="FA55" s="178"/>
      <c r="FW55" s="179"/>
      <c r="FX55" s="180"/>
      <c r="FY55" s="181"/>
      <c r="GA55" s="178"/>
      <c r="GB55" s="178"/>
      <c r="GC55" s="178"/>
      <c r="GD55" s="178"/>
      <c r="GE55" s="178"/>
      <c r="GF55" s="178"/>
      <c r="GG55" s="178"/>
      <c r="HC55" s="179"/>
      <c r="HD55" s="180"/>
      <c r="HE55" s="181"/>
      <c r="HG55" s="178"/>
      <c r="HH55" s="178"/>
      <c r="HI55" s="178"/>
      <c r="HJ55" s="178"/>
      <c r="HK55" s="178"/>
      <c r="HL55" s="178"/>
      <c r="HM55" s="178"/>
      <c r="II55" s="179"/>
      <c r="IJ55" s="180"/>
      <c r="IK55" s="181"/>
      <c r="IM55" s="178"/>
      <c r="IN55" s="178"/>
      <c r="IO55" s="178"/>
      <c r="IP55" s="178"/>
      <c r="IQ55" s="178"/>
      <c r="IR55" s="178"/>
      <c r="IS55" s="178"/>
    </row>
    <row r="56" spans="6:253" ht="12.75" x14ac:dyDescent="0.2">
      <c r="F56" s="179"/>
      <c r="G56" s="180"/>
      <c r="H56" s="276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Y56" s="179"/>
      <c r="AZ56" s="180"/>
      <c r="BA56" s="181"/>
      <c r="BC56" s="178"/>
      <c r="BD56" s="178"/>
      <c r="BE56" s="178"/>
      <c r="BF56" s="178"/>
      <c r="BG56" s="178"/>
      <c r="BH56" s="178"/>
      <c r="BI56" s="178"/>
      <c r="CE56" s="179"/>
      <c r="CF56" s="180"/>
      <c r="CG56" s="181"/>
      <c r="CI56" s="178"/>
      <c r="CJ56" s="178"/>
      <c r="CK56" s="178"/>
      <c r="CL56" s="178"/>
      <c r="CM56" s="178"/>
      <c r="CN56" s="178"/>
      <c r="CO56" s="178"/>
      <c r="DK56" s="179"/>
      <c r="DL56" s="180"/>
      <c r="DM56" s="181"/>
      <c r="DO56" s="178"/>
      <c r="DP56" s="178"/>
      <c r="DQ56" s="178"/>
      <c r="DR56" s="178"/>
      <c r="DS56" s="178"/>
      <c r="DT56" s="178"/>
      <c r="DU56" s="178"/>
      <c r="EQ56" s="179"/>
      <c r="ER56" s="180"/>
      <c r="ES56" s="181"/>
      <c r="EU56" s="178"/>
      <c r="EV56" s="178"/>
      <c r="EW56" s="178"/>
      <c r="EX56" s="178"/>
      <c r="EY56" s="178"/>
      <c r="EZ56" s="178"/>
      <c r="FA56" s="178"/>
      <c r="FW56" s="179"/>
      <c r="FX56" s="180"/>
      <c r="FY56" s="181"/>
      <c r="GA56" s="178"/>
      <c r="GB56" s="178"/>
      <c r="GC56" s="178"/>
      <c r="GD56" s="178"/>
      <c r="GE56" s="178"/>
      <c r="GF56" s="178"/>
      <c r="GG56" s="178"/>
      <c r="HC56" s="179"/>
      <c r="HD56" s="180"/>
      <c r="HE56" s="181"/>
      <c r="HG56" s="178"/>
      <c r="HH56" s="178"/>
      <c r="HI56" s="178"/>
      <c r="HJ56" s="178"/>
      <c r="HK56" s="178"/>
      <c r="HL56" s="178"/>
      <c r="HM56" s="178"/>
      <c r="II56" s="179"/>
      <c r="IJ56" s="180"/>
      <c r="IK56" s="181"/>
      <c r="IM56" s="178"/>
      <c r="IN56" s="178"/>
      <c r="IO56" s="178"/>
      <c r="IP56" s="178"/>
      <c r="IQ56" s="178"/>
      <c r="IR56" s="178"/>
      <c r="IS56" s="178"/>
    </row>
    <row r="57" spans="6:253" ht="12.75" x14ac:dyDescent="0.2">
      <c r="F57" s="179"/>
      <c r="G57" s="180"/>
      <c r="H57" s="276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Y57" s="179"/>
      <c r="AZ57" s="180"/>
      <c r="BA57" s="181"/>
      <c r="BC57" s="178"/>
      <c r="BD57" s="178"/>
      <c r="BE57" s="178"/>
      <c r="BF57" s="178"/>
      <c r="BG57" s="178"/>
      <c r="BH57" s="178"/>
      <c r="BI57" s="178"/>
      <c r="CE57" s="179"/>
      <c r="CF57" s="180"/>
      <c r="CG57" s="181"/>
      <c r="CI57" s="178"/>
      <c r="CJ57" s="178"/>
      <c r="CK57" s="178"/>
      <c r="CL57" s="178"/>
      <c r="CM57" s="178"/>
      <c r="CN57" s="178"/>
      <c r="CO57" s="178"/>
      <c r="DK57" s="179"/>
      <c r="DL57" s="180"/>
      <c r="DM57" s="181"/>
      <c r="DO57" s="178"/>
      <c r="DP57" s="178"/>
      <c r="DQ57" s="178"/>
      <c r="DR57" s="178"/>
      <c r="DS57" s="178"/>
      <c r="DT57" s="178"/>
      <c r="DU57" s="178"/>
      <c r="EQ57" s="179"/>
      <c r="ER57" s="180"/>
      <c r="ES57" s="181"/>
      <c r="EU57" s="178"/>
      <c r="EV57" s="178"/>
      <c r="EW57" s="178"/>
      <c r="EX57" s="178"/>
      <c r="EY57" s="178"/>
      <c r="EZ57" s="178"/>
      <c r="FA57" s="178"/>
      <c r="FW57" s="179"/>
      <c r="FX57" s="180"/>
      <c r="FY57" s="181"/>
      <c r="GA57" s="178"/>
      <c r="GB57" s="178"/>
      <c r="GC57" s="178"/>
      <c r="GD57" s="178"/>
      <c r="GE57" s="178"/>
      <c r="GF57" s="178"/>
      <c r="GG57" s="178"/>
      <c r="HC57" s="179"/>
      <c r="HD57" s="180"/>
      <c r="HE57" s="181"/>
      <c r="HG57" s="178"/>
      <c r="HH57" s="178"/>
      <c r="HI57" s="178"/>
      <c r="HJ57" s="178"/>
      <c r="HK57" s="178"/>
      <c r="HL57" s="178"/>
      <c r="HM57" s="178"/>
      <c r="II57" s="179"/>
      <c r="IJ57" s="180"/>
      <c r="IK57" s="181"/>
      <c r="IM57" s="178"/>
      <c r="IN57" s="178"/>
      <c r="IO57" s="178"/>
      <c r="IP57" s="178"/>
      <c r="IQ57" s="178"/>
      <c r="IR57" s="178"/>
      <c r="IS57" s="178"/>
    </row>
    <row r="58" spans="6:253" ht="12.75" x14ac:dyDescent="0.2">
      <c r="F58" s="179"/>
      <c r="G58" s="180"/>
      <c r="H58" s="276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Y58" s="179"/>
      <c r="AZ58" s="180"/>
      <c r="BA58" s="181"/>
      <c r="BC58" s="178"/>
      <c r="BD58" s="178"/>
      <c r="BE58" s="178"/>
      <c r="BF58" s="178"/>
      <c r="BG58" s="178"/>
      <c r="BH58" s="178"/>
      <c r="BI58" s="178"/>
      <c r="CE58" s="179"/>
      <c r="CF58" s="180"/>
      <c r="CG58" s="181"/>
      <c r="CI58" s="178"/>
      <c r="CJ58" s="178"/>
      <c r="CK58" s="178"/>
      <c r="CL58" s="178"/>
      <c r="CM58" s="178"/>
      <c r="CN58" s="178"/>
      <c r="CO58" s="178"/>
      <c r="DK58" s="179"/>
      <c r="DL58" s="180"/>
      <c r="DM58" s="181"/>
      <c r="DO58" s="178"/>
      <c r="DP58" s="178"/>
      <c r="DQ58" s="178"/>
      <c r="DR58" s="178"/>
      <c r="DS58" s="178"/>
      <c r="DT58" s="178"/>
      <c r="DU58" s="178"/>
      <c r="EQ58" s="179"/>
      <c r="ER58" s="180"/>
      <c r="ES58" s="181"/>
      <c r="EU58" s="178"/>
      <c r="EV58" s="178"/>
      <c r="EW58" s="178"/>
      <c r="EX58" s="178"/>
      <c r="EY58" s="178"/>
      <c r="EZ58" s="178"/>
      <c r="FA58" s="178"/>
      <c r="FW58" s="179"/>
      <c r="FX58" s="180"/>
      <c r="FY58" s="181"/>
      <c r="GA58" s="178"/>
      <c r="GB58" s="178"/>
      <c r="GC58" s="178"/>
      <c r="GD58" s="178"/>
      <c r="GE58" s="178"/>
      <c r="GF58" s="178"/>
      <c r="GG58" s="178"/>
      <c r="HC58" s="179"/>
      <c r="HD58" s="180"/>
      <c r="HE58" s="181"/>
      <c r="HG58" s="178"/>
      <c r="HH58" s="178"/>
      <c r="HI58" s="178"/>
      <c r="HJ58" s="178"/>
      <c r="HK58" s="178"/>
      <c r="HL58" s="178"/>
      <c r="HM58" s="178"/>
      <c r="II58" s="179"/>
      <c r="IJ58" s="180"/>
      <c r="IK58" s="181"/>
      <c r="IM58" s="178"/>
      <c r="IN58" s="178"/>
      <c r="IO58" s="178"/>
      <c r="IP58" s="178"/>
      <c r="IQ58" s="178"/>
      <c r="IR58" s="178"/>
      <c r="IS58" s="178"/>
    </row>
    <row r="59" spans="6:253" ht="12.75" x14ac:dyDescent="0.2">
      <c r="F59" s="179"/>
      <c r="G59" s="180"/>
      <c r="H59" s="276"/>
      <c r="J59" s="178"/>
      <c r="K59" s="178"/>
      <c r="L59" s="178"/>
      <c r="M59" s="178"/>
      <c r="N59" s="178"/>
      <c r="O59" s="178"/>
      <c r="AY59" s="179"/>
      <c r="AZ59" s="180"/>
      <c r="BA59" s="181"/>
      <c r="BC59" s="178"/>
      <c r="BD59" s="178"/>
      <c r="BE59" s="178"/>
      <c r="BF59" s="178"/>
      <c r="BG59" s="178"/>
      <c r="BH59" s="178"/>
      <c r="CE59" s="179"/>
      <c r="CF59" s="180"/>
      <c r="CG59" s="181"/>
      <c r="CI59" s="178"/>
      <c r="CJ59" s="178"/>
      <c r="CK59" s="178"/>
      <c r="CL59" s="178"/>
      <c r="CM59" s="178"/>
      <c r="CN59" s="178"/>
      <c r="DK59" s="179"/>
      <c r="DL59" s="180"/>
      <c r="DM59" s="181"/>
      <c r="DO59" s="178"/>
      <c r="DP59" s="178"/>
      <c r="DQ59" s="178"/>
      <c r="DR59" s="178"/>
      <c r="DS59" s="178"/>
      <c r="DT59" s="178"/>
      <c r="EQ59" s="179"/>
      <c r="ER59" s="180"/>
      <c r="ES59" s="181"/>
      <c r="EU59" s="178"/>
      <c r="EV59" s="178"/>
      <c r="EW59" s="178"/>
      <c r="EX59" s="178"/>
      <c r="EY59" s="178"/>
      <c r="EZ59" s="178"/>
      <c r="FW59" s="179"/>
      <c r="FX59" s="180"/>
      <c r="FY59" s="181"/>
      <c r="GA59" s="178"/>
      <c r="GB59" s="178"/>
      <c r="GC59" s="178"/>
      <c r="GD59" s="178"/>
      <c r="GE59" s="178"/>
      <c r="GF59" s="178"/>
      <c r="HC59" s="179"/>
      <c r="HD59" s="180"/>
      <c r="HE59" s="181"/>
      <c r="HG59" s="178"/>
      <c r="HH59" s="178"/>
      <c r="HI59" s="178"/>
      <c r="HJ59" s="178"/>
      <c r="HK59" s="178"/>
      <c r="HL59" s="178"/>
      <c r="II59" s="179"/>
      <c r="IJ59" s="180"/>
      <c r="IK59" s="181"/>
      <c r="IM59" s="178"/>
      <c r="IN59" s="178"/>
      <c r="IO59" s="178"/>
      <c r="IP59" s="178"/>
      <c r="IQ59" s="178"/>
      <c r="IR59" s="178"/>
    </row>
    <row r="60" spans="6:253" ht="12.75" x14ac:dyDescent="0.2">
      <c r="F60" s="179"/>
      <c r="G60" s="180"/>
      <c r="H60" s="276"/>
      <c r="J60" s="178"/>
      <c r="K60" s="178"/>
      <c r="L60" s="178"/>
      <c r="M60" s="178"/>
      <c r="N60" s="178"/>
      <c r="O60" s="178"/>
      <c r="AY60" s="179"/>
      <c r="AZ60" s="180"/>
      <c r="BA60" s="181"/>
      <c r="BC60" s="178"/>
      <c r="BD60" s="178"/>
      <c r="BE60" s="178"/>
      <c r="BF60" s="178"/>
      <c r="BG60" s="178"/>
      <c r="BH60" s="178"/>
      <c r="CE60" s="179"/>
      <c r="CF60" s="180"/>
      <c r="CG60" s="181"/>
      <c r="CI60" s="178"/>
      <c r="CJ60" s="178"/>
      <c r="CK60" s="178"/>
      <c r="CL60" s="178"/>
      <c r="CM60" s="178"/>
      <c r="CN60" s="178"/>
      <c r="DK60" s="179"/>
      <c r="DL60" s="180"/>
      <c r="DM60" s="181"/>
      <c r="DO60" s="178"/>
      <c r="DP60" s="178"/>
      <c r="DQ60" s="178"/>
      <c r="DR60" s="178"/>
      <c r="DS60" s="178"/>
      <c r="DT60" s="178"/>
      <c r="EQ60" s="179"/>
      <c r="ER60" s="180"/>
      <c r="ES60" s="181"/>
      <c r="EU60" s="178"/>
      <c r="EV60" s="178"/>
      <c r="EW60" s="178"/>
      <c r="EX60" s="178"/>
      <c r="EY60" s="178"/>
      <c r="EZ60" s="178"/>
      <c r="FW60" s="179"/>
      <c r="FX60" s="180"/>
      <c r="FY60" s="181"/>
      <c r="GA60" s="178"/>
      <c r="GB60" s="178"/>
      <c r="GC60" s="178"/>
      <c r="GD60" s="178"/>
      <c r="GE60" s="178"/>
      <c r="GF60" s="178"/>
      <c r="HC60" s="179"/>
      <c r="HD60" s="180"/>
      <c r="HE60" s="181"/>
      <c r="HG60" s="178"/>
      <c r="HH60" s="178"/>
      <c r="HI60" s="178"/>
      <c r="HJ60" s="178"/>
      <c r="HK60" s="178"/>
      <c r="HL60" s="178"/>
      <c r="II60" s="179"/>
      <c r="IJ60" s="180"/>
      <c r="IK60" s="181"/>
      <c r="IM60" s="178"/>
      <c r="IN60" s="178"/>
      <c r="IO60" s="178"/>
      <c r="IP60" s="178"/>
      <c r="IQ60" s="178"/>
      <c r="IR60" s="178"/>
    </row>
    <row r="61" spans="6:253" ht="12.75" x14ac:dyDescent="0.2">
      <c r="F61" s="179"/>
      <c r="G61" s="180"/>
      <c r="H61" s="276"/>
      <c r="J61" s="178"/>
      <c r="K61" s="178"/>
      <c r="L61" s="178"/>
      <c r="M61" s="178"/>
      <c r="N61" s="178"/>
      <c r="O61" s="178"/>
      <c r="AY61" s="179"/>
      <c r="AZ61" s="180"/>
      <c r="BA61" s="181"/>
      <c r="BC61" s="178"/>
      <c r="BD61" s="178"/>
      <c r="BE61" s="178"/>
      <c r="BF61" s="178"/>
      <c r="BG61" s="178"/>
      <c r="BH61" s="178"/>
      <c r="CE61" s="179"/>
      <c r="CF61" s="180"/>
      <c r="CG61" s="181"/>
      <c r="CI61" s="178"/>
      <c r="CJ61" s="178"/>
      <c r="CK61" s="178"/>
      <c r="CL61" s="178"/>
      <c r="CM61" s="178"/>
      <c r="CN61" s="178"/>
      <c r="DK61" s="179"/>
      <c r="DL61" s="180"/>
      <c r="DM61" s="181"/>
      <c r="DO61" s="178"/>
      <c r="DP61" s="178"/>
      <c r="DQ61" s="178"/>
      <c r="DR61" s="178"/>
      <c r="DS61" s="178"/>
      <c r="DT61" s="178"/>
      <c r="EQ61" s="179"/>
      <c r="ER61" s="180"/>
      <c r="ES61" s="181"/>
      <c r="EU61" s="178"/>
      <c r="EV61" s="178"/>
      <c r="EW61" s="178"/>
      <c r="EX61" s="178"/>
      <c r="EY61" s="178"/>
      <c r="EZ61" s="178"/>
      <c r="FW61" s="179"/>
      <c r="FX61" s="180"/>
      <c r="FY61" s="181"/>
      <c r="GA61" s="178"/>
      <c r="GB61" s="178"/>
      <c r="GC61" s="178"/>
      <c r="GD61" s="178"/>
      <c r="GE61" s="178"/>
      <c r="GF61" s="178"/>
      <c r="HC61" s="179"/>
      <c r="HD61" s="180"/>
      <c r="HE61" s="181"/>
      <c r="HG61" s="178"/>
      <c r="HH61" s="178"/>
      <c r="HI61" s="178"/>
      <c r="HJ61" s="178"/>
      <c r="HK61" s="178"/>
      <c r="HL61" s="178"/>
      <c r="II61" s="179"/>
      <c r="IJ61" s="180"/>
      <c r="IK61" s="181"/>
      <c r="IM61" s="178"/>
      <c r="IN61" s="178"/>
      <c r="IO61" s="178"/>
      <c r="IP61" s="178"/>
      <c r="IQ61" s="178"/>
      <c r="IR61" s="178"/>
    </row>
    <row r="62" spans="6:253" ht="12.75" x14ac:dyDescent="0.2">
      <c r="F62" s="179"/>
      <c r="G62" s="180"/>
      <c r="H62" s="276"/>
      <c r="J62" s="178"/>
      <c r="K62" s="178"/>
      <c r="L62" s="178"/>
      <c r="M62" s="178"/>
      <c r="N62" s="178"/>
      <c r="O62" s="178"/>
      <c r="AY62" s="179"/>
      <c r="AZ62" s="180"/>
      <c r="BA62" s="181"/>
      <c r="BC62" s="178"/>
      <c r="BD62" s="178"/>
      <c r="BE62" s="178"/>
      <c r="BF62" s="178"/>
      <c r="BG62" s="178"/>
      <c r="BH62" s="178"/>
      <c r="CE62" s="179"/>
      <c r="CF62" s="180"/>
      <c r="CG62" s="181"/>
      <c r="CI62" s="178"/>
      <c r="CJ62" s="178"/>
      <c r="CK62" s="178"/>
      <c r="CL62" s="178"/>
      <c r="CM62" s="178"/>
      <c r="CN62" s="178"/>
      <c r="DK62" s="179"/>
      <c r="DL62" s="180"/>
      <c r="DM62" s="181"/>
      <c r="DO62" s="178"/>
      <c r="DP62" s="178"/>
      <c r="DQ62" s="178"/>
      <c r="DR62" s="178"/>
      <c r="DS62" s="178"/>
      <c r="DT62" s="178"/>
      <c r="EQ62" s="179"/>
      <c r="ER62" s="180"/>
      <c r="ES62" s="181"/>
      <c r="EU62" s="178"/>
      <c r="EV62" s="178"/>
      <c r="EW62" s="178"/>
      <c r="EX62" s="178"/>
      <c r="EY62" s="178"/>
      <c r="EZ62" s="178"/>
      <c r="FW62" s="179"/>
      <c r="FX62" s="180"/>
      <c r="FY62" s="181"/>
      <c r="GA62" s="178"/>
      <c r="GB62" s="178"/>
      <c r="GC62" s="178"/>
      <c r="GD62" s="178"/>
      <c r="GE62" s="178"/>
      <c r="GF62" s="178"/>
      <c r="HC62" s="179"/>
      <c r="HD62" s="180"/>
      <c r="HE62" s="181"/>
      <c r="HG62" s="178"/>
      <c r="HH62" s="178"/>
      <c r="HI62" s="178"/>
      <c r="HJ62" s="178"/>
      <c r="HK62" s="178"/>
      <c r="HL62" s="178"/>
      <c r="II62" s="179"/>
      <c r="IJ62" s="180"/>
      <c r="IK62" s="181"/>
      <c r="IM62" s="178"/>
      <c r="IN62" s="178"/>
      <c r="IO62" s="178"/>
      <c r="IP62" s="178"/>
      <c r="IQ62" s="178"/>
      <c r="IR62" s="178"/>
    </row>
    <row r="63" spans="6:253" ht="12.75" x14ac:dyDescent="0.2">
      <c r="F63" s="179"/>
      <c r="G63" s="180"/>
      <c r="H63" s="276"/>
      <c r="J63" s="178"/>
      <c r="K63" s="178"/>
      <c r="L63" s="178"/>
      <c r="M63" s="178"/>
      <c r="N63" s="178"/>
      <c r="AY63" s="179"/>
      <c r="AZ63" s="180"/>
      <c r="BA63" s="181"/>
      <c r="BC63" s="178"/>
      <c r="BD63" s="178"/>
      <c r="BE63" s="178"/>
      <c r="BF63" s="178"/>
      <c r="BG63" s="178"/>
      <c r="CE63" s="179"/>
      <c r="CF63" s="180"/>
      <c r="CG63" s="181"/>
      <c r="CI63" s="178"/>
      <c r="CJ63" s="178"/>
      <c r="CK63" s="178"/>
      <c r="CL63" s="178"/>
      <c r="CM63" s="178"/>
      <c r="DK63" s="179"/>
      <c r="DL63" s="180"/>
      <c r="DM63" s="181"/>
      <c r="DO63" s="178"/>
      <c r="DP63" s="178"/>
      <c r="DQ63" s="178"/>
      <c r="DR63" s="178"/>
      <c r="DS63" s="178"/>
      <c r="EQ63" s="179"/>
      <c r="ER63" s="180"/>
      <c r="ES63" s="181"/>
      <c r="EU63" s="178"/>
      <c r="EV63" s="178"/>
      <c r="EW63" s="178"/>
      <c r="EX63" s="178"/>
      <c r="EY63" s="178"/>
      <c r="FW63" s="179"/>
      <c r="FX63" s="180"/>
      <c r="FY63" s="181"/>
      <c r="GA63" s="178"/>
      <c r="GB63" s="178"/>
      <c r="GC63" s="178"/>
      <c r="GD63" s="178"/>
      <c r="GE63" s="178"/>
      <c r="HC63" s="179"/>
      <c r="HD63" s="180"/>
      <c r="HE63" s="181"/>
      <c r="HG63" s="178"/>
      <c r="HH63" s="178"/>
      <c r="HI63" s="178"/>
      <c r="HJ63" s="178"/>
      <c r="HK63" s="178"/>
      <c r="II63" s="179"/>
      <c r="IJ63" s="180"/>
      <c r="IK63" s="181"/>
      <c r="IM63" s="178"/>
      <c r="IN63" s="178"/>
      <c r="IO63" s="178"/>
      <c r="IP63" s="178"/>
      <c r="IQ63" s="178"/>
    </row>
    <row r="64" spans="6:253" ht="12.75" x14ac:dyDescent="0.2">
      <c r="F64" s="179"/>
      <c r="G64" s="180"/>
      <c r="H64" s="276"/>
      <c r="J64" s="178"/>
      <c r="K64" s="178"/>
      <c r="L64" s="178"/>
      <c r="M64" s="178"/>
      <c r="N64" s="178"/>
      <c r="AY64" s="179"/>
      <c r="AZ64" s="180"/>
      <c r="BA64" s="181"/>
      <c r="BC64" s="178"/>
      <c r="BD64" s="178"/>
      <c r="BE64" s="178"/>
      <c r="BF64" s="178"/>
      <c r="BG64" s="178"/>
      <c r="CE64" s="179"/>
      <c r="CF64" s="180"/>
      <c r="CG64" s="181"/>
      <c r="CI64" s="178"/>
      <c r="CJ64" s="178"/>
      <c r="CK64" s="178"/>
      <c r="CL64" s="178"/>
      <c r="CM64" s="178"/>
      <c r="DK64" s="179"/>
      <c r="DL64" s="180"/>
      <c r="DM64" s="181"/>
      <c r="DO64" s="178"/>
      <c r="DP64" s="178"/>
      <c r="DQ64" s="178"/>
      <c r="DR64" s="178"/>
      <c r="DS64" s="178"/>
      <c r="EQ64" s="179"/>
      <c r="ER64" s="180"/>
      <c r="ES64" s="181"/>
      <c r="EU64" s="178"/>
      <c r="EV64" s="178"/>
      <c r="EW64" s="178"/>
      <c r="EX64" s="178"/>
      <c r="EY64" s="178"/>
      <c r="FW64" s="179"/>
      <c r="FX64" s="180"/>
      <c r="FY64" s="181"/>
      <c r="GA64" s="178"/>
      <c r="GB64" s="178"/>
      <c r="GC64" s="178"/>
      <c r="GD64" s="178"/>
      <c r="GE64" s="178"/>
      <c r="HC64" s="179"/>
      <c r="HD64" s="180"/>
      <c r="HE64" s="181"/>
      <c r="HG64" s="178"/>
      <c r="HH64" s="178"/>
      <c r="HI64" s="178"/>
      <c r="HJ64" s="178"/>
      <c r="HK64" s="178"/>
      <c r="II64" s="179"/>
      <c r="IJ64" s="180"/>
      <c r="IK64" s="181"/>
      <c r="IM64" s="178"/>
      <c r="IN64" s="178"/>
      <c r="IO64" s="178"/>
      <c r="IP64" s="178"/>
      <c r="IQ64" s="178"/>
    </row>
    <row r="65" spans="6:251" ht="12.75" x14ac:dyDescent="0.2">
      <c r="F65" s="179"/>
      <c r="G65" s="180"/>
      <c r="H65" s="276"/>
      <c r="J65" s="178"/>
      <c r="K65" s="178"/>
      <c r="L65" s="178"/>
      <c r="M65" s="178"/>
      <c r="N65" s="178"/>
      <c r="AY65" s="179"/>
      <c r="AZ65" s="180"/>
      <c r="BA65" s="181"/>
      <c r="BC65" s="178"/>
      <c r="BD65" s="178"/>
      <c r="BE65" s="178"/>
      <c r="BF65" s="178"/>
      <c r="BG65" s="178"/>
      <c r="CE65" s="179"/>
      <c r="CF65" s="180"/>
      <c r="CG65" s="181"/>
      <c r="CI65" s="178"/>
      <c r="CJ65" s="178"/>
      <c r="CK65" s="178"/>
      <c r="CL65" s="178"/>
      <c r="CM65" s="178"/>
      <c r="DK65" s="179"/>
      <c r="DL65" s="180"/>
      <c r="DM65" s="181"/>
      <c r="DO65" s="178"/>
      <c r="DP65" s="178"/>
      <c r="DQ65" s="178"/>
      <c r="DR65" s="178"/>
      <c r="DS65" s="178"/>
      <c r="EQ65" s="179"/>
      <c r="ER65" s="180"/>
      <c r="ES65" s="181"/>
      <c r="EU65" s="178"/>
      <c r="EV65" s="178"/>
      <c r="EW65" s="178"/>
      <c r="EX65" s="178"/>
      <c r="EY65" s="178"/>
      <c r="FW65" s="179"/>
      <c r="FX65" s="180"/>
      <c r="FY65" s="181"/>
      <c r="GA65" s="178"/>
      <c r="GB65" s="178"/>
      <c r="GC65" s="178"/>
      <c r="GD65" s="178"/>
      <c r="GE65" s="178"/>
      <c r="HC65" s="179"/>
      <c r="HD65" s="180"/>
      <c r="HE65" s="181"/>
      <c r="HG65" s="178"/>
      <c r="HH65" s="178"/>
      <c r="HI65" s="178"/>
      <c r="HJ65" s="178"/>
      <c r="HK65" s="178"/>
      <c r="II65" s="179"/>
      <c r="IJ65" s="180"/>
      <c r="IK65" s="181"/>
      <c r="IM65" s="178"/>
      <c r="IN65" s="178"/>
      <c r="IO65" s="178"/>
      <c r="IP65" s="178"/>
      <c r="IQ65" s="178"/>
    </row>
    <row r="66" spans="6:251" ht="12.75" x14ac:dyDescent="0.2">
      <c r="F66" s="179"/>
      <c r="G66" s="180"/>
      <c r="H66" s="276"/>
      <c r="J66" s="178"/>
      <c r="K66" s="178"/>
      <c r="L66" s="178"/>
      <c r="M66" s="178"/>
      <c r="N66" s="178"/>
      <c r="AL66" s="176">
        <f>12.9127/27.68</f>
        <v>0.46649927745664738</v>
      </c>
      <c r="AY66" s="179"/>
      <c r="AZ66" s="180"/>
      <c r="BA66" s="181"/>
      <c r="BC66" s="178"/>
      <c r="BD66" s="178"/>
      <c r="BE66" s="178"/>
      <c r="BF66" s="178"/>
      <c r="BG66" s="178"/>
      <c r="CE66" s="179"/>
      <c r="CF66" s="180"/>
      <c r="CG66" s="181"/>
      <c r="CI66" s="178"/>
      <c r="CJ66" s="178"/>
      <c r="CK66" s="178"/>
      <c r="CL66" s="178"/>
      <c r="CM66" s="178"/>
      <c r="DK66" s="179"/>
      <c r="DL66" s="180"/>
      <c r="DM66" s="181"/>
      <c r="DO66" s="178"/>
      <c r="DP66" s="178"/>
      <c r="DQ66" s="178"/>
      <c r="DR66" s="178"/>
      <c r="DS66" s="178"/>
      <c r="EQ66" s="179"/>
      <c r="ER66" s="180"/>
      <c r="ES66" s="181"/>
      <c r="EU66" s="178"/>
      <c r="EV66" s="178"/>
      <c r="EW66" s="178"/>
      <c r="EX66" s="178"/>
      <c r="EY66" s="178"/>
      <c r="FW66" s="179"/>
      <c r="FX66" s="180"/>
      <c r="FY66" s="181"/>
      <c r="GA66" s="178"/>
      <c r="GB66" s="178"/>
      <c r="GC66" s="178"/>
      <c r="GD66" s="178"/>
      <c r="GE66" s="178"/>
      <c r="HC66" s="179"/>
      <c r="HD66" s="180"/>
      <c r="HE66" s="181"/>
      <c r="HG66" s="178"/>
      <c r="HH66" s="178"/>
      <c r="HI66" s="178"/>
      <c r="HJ66" s="178"/>
      <c r="HK66" s="178"/>
      <c r="II66" s="179"/>
      <c r="IJ66" s="180"/>
      <c r="IK66" s="181"/>
      <c r="IM66" s="178"/>
      <c r="IN66" s="178"/>
      <c r="IO66" s="178"/>
      <c r="IP66" s="178"/>
      <c r="IQ66" s="178"/>
    </row>
    <row r="67" spans="6:251" ht="12.75" x14ac:dyDescent="0.2">
      <c r="F67" s="179"/>
      <c r="G67" s="180"/>
      <c r="H67" s="276"/>
      <c r="J67" s="178"/>
      <c r="K67" s="178"/>
      <c r="L67" s="178"/>
      <c r="M67" s="178"/>
      <c r="N67" s="178"/>
      <c r="AY67" s="179"/>
      <c r="AZ67" s="180"/>
      <c r="BA67" s="181"/>
      <c r="BC67" s="178"/>
      <c r="BD67" s="178"/>
      <c r="BE67" s="178"/>
      <c r="BF67" s="178"/>
      <c r="BG67" s="178"/>
      <c r="CE67" s="179"/>
      <c r="CF67" s="180"/>
      <c r="CG67" s="181"/>
      <c r="CI67" s="178"/>
      <c r="CJ67" s="178"/>
      <c r="CK67" s="178"/>
      <c r="CL67" s="178"/>
      <c r="CM67" s="178"/>
      <c r="DK67" s="179"/>
      <c r="DL67" s="180"/>
      <c r="DM67" s="181"/>
      <c r="DO67" s="178"/>
      <c r="DP67" s="178"/>
      <c r="DQ67" s="178"/>
      <c r="DR67" s="178"/>
      <c r="DS67" s="178"/>
      <c r="EQ67" s="179"/>
      <c r="ER67" s="180"/>
      <c r="ES67" s="181"/>
      <c r="EU67" s="178"/>
      <c r="EV67" s="178"/>
      <c r="EW67" s="178"/>
      <c r="EX67" s="178"/>
      <c r="EY67" s="178"/>
      <c r="FW67" s="179"/>
      <c r="FX67" s="180"/>
      <c r="FY67" s="181"/>
      <c r="GA67" s="178"/>
      <c r="GB67" s="178"/>
      <c r="GC67" s="178"/>
      <c r="GD67" s="178"/>
      <c r="GE67" s="178"/>
      <c r="HC67" s="179"/>
      <c r="HD67" s="180"/>
      <c r="HE67" s="181"/>
      <c r="HG67" s="178"/>
      <c r="HH67" s="178"/>
      <c r="HI67" s="178"/>
      <c r="HJ67" s="178"/>
      <c r="HK67" s="178"/>
      <c r="II67" s="179"/>
      <c r="IJ67" s="180"/>
      <c r="IK67" s="181"/>
      <c r="IM67" s="178"/>
      <c r="IN67" s="178"/>
      <c r="IO67" s="178"/>
      <c r="IP67" s="178"/>
      <c r="IQ67" s="178"/>
    </row>
    <row r="68" spans="6:251" ht="12.75" x14ac:dyDescent="0.2">
      <c r="F68" s="179"/>
      <c r="G68" s="180"/>
      <c r="H68" s="276"/>
      <c r="J68" s="178"/>
      <c r="K68" s="178"/>
      <c r="L68" s="178"/>
      <c r="M68" s="178"/>
      <c r="N68" s="178"/>
      <c r="AY68" s="179"/>
      <c r="AZ68" s="180"/>
      <c r="BA68" s="181"/>
      <c r="BC68" s="178"/>
      <c r="BD68" s="178"/>
      <c r="BE68" s="178"/>
      <c r="BF68" s="178"/>
      <c r="BG68" s="178"/>
      <c r="CE68" s="179"/>
      <c r="CF68" s="180"/>
      <c r="CG68" s="181"/>
      <c r="CI68" s="178"/>
      <c r="CJ68" s="178"/>
      <c r="CK68" s="178"/>
      <c r="CL68" s="178"/>
      <c r="CM68" s="178"/>
      <c r="DK68" s="179"/>
      <c r="DL68" s="180"/>
      <c r="DM68" s="181"/>
      <c r="DO68" s="178"/>
      <c r="DP68" s="178"/>
      <c r="DQ68" s="178"/>
      <c r="DR68" s="178"/>
      <c r="DS68" s="178"/>
      <c r="EQ68" s="179"/>
      <c r="ER68" s="180"/>
      <c r="ES68" s="181"/>
      <c r="EU68" s="178"/>
      <c r="EV68" s="178"/>
      <c r="EW68" s="178"/>
      <c r="EX68" s="178"/>
      <c r="EY68" s="178"/>
      <c r="FW68" s="179"/>
      <c r="FX68" s="180"/>
      <c r="FY68" s="181"/>
      <c r="GA68" s="178"/>
      <c r="GB68" s="178"/>
      <c r="GC68" s="178"/>
      <c r="GD68" s="178"/>
      <c r="GE68" s="178"/>
      <c r="HC68" s="179"/>
      <c r="HD68" s="180"/>
      <c r="HE68" s="181"/>
      <c r="HG68" s="178"/>
      <c r="HH68" s="178"/>
      <c r="HI68" s="178"/>
      <c r="HJ68" s="178"/>
      <c r="HK68" s="178"/>
      <c r="II68" s="179"/>
      <c r="IJ68" s="180"/>
      <c r="IK68" s="181"/>
      <c r="IM68" s="178"/>
      <c r="IN68" s="178"/>
      <c r="IO68" s="178"/>
      <c r="IP68" s="178"/>
      <c r="IQ68" s="178"/>
    </row>
    <row r="69" spans="6:251" ht="12.75" x14ac:dyDescent="0.2">
      <c r="F69" s="179"/>
      <c r="G69" s="180"/>
      <c r="H69" s="276"/>
      <c r="J69" s="178"/>
      <c r="K69" s="178"/>
      <c r="L69" s="178"/>
      <c r="M69" s="178"/>
      <c r="N69" s="178"/>
      <c r="AY69" s="179"/>
      <c r="AZ69" s="180"/>
      <c r="BA69" s="181"/>
      <c r="BC69" s="178"/>
      <c r="BD69" s="178"/>
      <c r="BE69" s="178"/>
      <c r="BF69" s="178"/>
      <c r="BG69" s="178"/>
      <c r="CE69" s="179"/>
      <c r="CF69" s="180"/>
      <c r="CG69" s="181"/>
      <c r="CI69" s="178"/>
      <c r="CJ69" s="178"/>
      <c r="CK69" s="178"/>
      <c r="CL69" s="178"/>
      <c r="CM69" s="178"/>
      <c r="DK69" s="179"/>
      <c r="DL69" s="180"/>
      <c r="DM69" s="181"/>
      <c r="DO69" s="178"/>
      <c r="DP69" s="178"/>
      <c r="DQ69" s="178"/>
      <c r="DR69" s="178"/>
      <c r="DS69" s="178"/>
      <c r="EQ69" s="179"/>
      <c r="ER69" s="180"/>
      <c r="ES69" s="181"/>
      <c r="EU69" s="178"/>
      <c r="EV69" s="178"/>
      <c r="EW69" s="178"/>
      <c r="EX69" s="178"/>
      <c r="EY69" s="178"/>
      <c r="FW69" s="179"/>
      <c r="FX69" s="180"/>
      <c r="FY69" s="181"/>
      <c r="GA69" s="178"/>
      <c r="GB69" s="178"/>
      <c r="GC69" s="178"/>
      <c r="GD69" s="178"/>
      <c r="GE69" s="178"/>
      <c r="HC69" s="179"/>
      <c r="HD69" s="180"/>
      <c r="HE69" s="181"/>
      <c r="HG69" s="178"/>
      <c r="HH69" s="178"/>
      <c r="HI69" s="178"/>
      <c r="HJ69" s="178"/>
      <c r="HK69" s="178"/>
      <c r="II69" s="179"/>
      <c r="IJ69" s="180"/>
      <c r="IK69" s="181"/>
      <c r="IM69" s="178"/>
      <c r="IN69" s="178"/>
      <c r="IO69" s="178"/>
      <c r="IP69" s="178"/>
      <c r="IQ69" s="178"/>
    </row>
    <row r="70" spans="6:251" ht="12.75" x14ac:dyDescent="0.2">
      <c r="F70" s="179"/>
      <c r="G70" s="180"/>
      <c r="H70" s="276"/>
      <c r="J70" s="178"/>
      <c r="K70" s="178"/>
      <c r="L70" s="178"/>
      <c r="M70" s="178"/>
      <c r="N70" s="178"/>
      <c r="AY70" s="179"/>
      <c r="AZ70" s="180"/>
      <c r="BA70" s="181"/>
      <c r="BC70" s="178"/>
      <c r="BD70" s="178"/>
      <c r="BE70" s="178"/>
      <c r="BF70" s="178"/>
      <c r="BG70" s="178"/>
      <c r="CE70" s="179"/>
      <c r="CF70" s="180"/>
      <c r="CG70" s="181"/>
      <c r="CI70" s="178"/>
      <c r="CJ70" s="178"/>
      <c r="CK70" s="178"/>
      <c r="CL70" s="178"/>
      <c r="CM70" s="178"/>
      <c r="DK70" s="179"/>
      <c r="DL70" s="180"/>
      <c r="DM70" s="181"/>
      <c r="DO70" s="178"/>
      <c r="DP70" s="178"/>
      <c r="DQ70" s="178"/>
      <c r="DR70" s="178"/>
      <c r="DS70" s="178"/>
      <c r="EQ70" s="179"/>
      <c r="ER70" s="180"/>
      <c r="ES70" s="181"/>
      <c r="EU70" s="178"/>
      <c r="EV70" s="178"/>
      <c r="EW70" s="178"/>
      <c r="EX70" s="178"/>
      <c r="EY70" s="178"/>
      <c r="FW70" s="179"/>
      <c r="FX70" s="180"/>
      <c r="FY70" s="181"/>
      <c r="GA70" s="178"/>
      <c r="GB70" s="178"/>
      <c r="GC70" s="178"/>
      <c r="GD70" s="178"/>
      <c r="GE70" s="178"/>
      <c r="HC70" s="179"/>
      <c r="HD70" s="180"/>
      <c r="HE70" s="181"/>
      <c r="HG70" s="178"/>
      <c r="HH70" s="178"/>
      <c r="HI70" s="178"/>
      <c r="HJ70" s="178"/>
      <c r="HK70" s="178"/>
      <c r="II70" s="179"/>
      <c r="IJ70" s="180"/>
      <c r="IK70" s="181"/>
      <c r="IM70" s="178"/>
      <c r="IN70" s="178"/>
      <c r="IO70" s="178"/>
      <c r="IP70" s="178"/>
      <c r="IQ70" s="178"/>
    </row>
    <row r="71" spans="6:251" ht="12.75" x14ac:dyDescent="0.2">
      <c r="F71" s="179"/>
      <c r="G71" s="180"/>
      <c r="H71" s="276"/>
      <c r="J71" s="178"/>
      <c r="K71" s="178"/>
      <c r="L71" s="178"/>
      <c r="M71" s="178"/>
      <c r="N71" s="178"/>
      <c r="AY71" s="179"/>
      <c r="AZ71" s="180"/>
      <c r="BA71" s="181"/>
      <c r="BC71" s="178"/>
      <c r="BD71" s="178"/>
      <c r="BE71" s="178"/>
      <c r="BF71" s="178"/>
      <c r="BG71" s="178"/>
      <c r="CE71" s="179"/>
      <c r="CF71" s="180"/>
      <c r="CG71" s="181"/>
      <c r="CI71" s="178"/>
      <c r="CJ71" s="178"/>
      <c r="CK71" s="178"/>
      <c r="CL71" s="178"/>
      <c r="CM71" s="178"/>
      <c r="DK71" s="179"/>
      <c r="DL71" s="180"/>
      <c r="DM71" s="181"/>
      <c r="DO71" s="178"/>
      <c r="DP71" s="178"/>
      <c r="DQ71" s="178"/>
      <c r="DR71" s="178"/>
      <c r="DS71" s="178"/>
      <c r="EQ71" s="179"/>
      <c r="ER71" s="180"/>
      <c r="ES71" s="181"/>
      <c r="EU71" s="178"/>
      <c r="EV71" s="178"/>
      <c r="EW71" s="178"/>
      <c r="EX71" s="178"/>
      <c r="EY71" s="178"/>
      <c r="FW71" s="179"/>
      <c r="FX71" s="180"/>
      <c r="FY71" s="181"/>
      <c r="GA71" s="178"/>
      <c r="GB71" s="178"/>
      <c r="GC71" s="178"/>
      <c r="GD71" s="178"/>
      <c r="GE71" s="178"/>
      <c r="HC71" s="179"/>
      <c r="HD71" s="180"/>
      <c r="HE71" s="181"/>
      <c r="HG71" s="178"/>
      <c r="HH71" s="178"/>
      <c r="HI71" s="178"/>
      <c r="HJ71" s="178"/>
      <c r="HK71" s="178"/>
      <c r="II71" s="179"/>
      <c r="IJ71" s="180"/>
      <c r="IK71" s="181"/>
      <c r="IM71" s="178"/>
      <c r="IN71" s="178"/>
      <c r="IO71" s="178"/>
      <c r="IP71" s="178"/>
      <c r="IQ71" s="178"/>
    </row>
    <row r="72" spans="6:251" ht="12.75" x14ac:dyDescent="0.2">
      <c r="F72" s="179"/>
      <c r="G72" s="180"/>
      <c r="H72" s="276"/>
      <c r="J72" s="178"/>
      <c r="K72" s="178"/>
      <c r="L72" s="178"/>
      <c r="M72" s="178"/>
      <c r="N72" s="178"/>
      <c r="AY72" s="179"/>
      <c r="AZ72" s="180"/>
      <c r="BA72" s="181"/>
      <c r="BC72" s="178"/>
      <c r="BD72" s="178"/>
      <c r="BE72" s="178"/>
      <c r="BF72" s="178"/>
      <c r="BG72" s="178"/>
      <c r="CE72" s="179"/>
      <c r="CF72" s="180"/>
      <c r="CG72" s="181"/>
      <c r="CI72" s="178"/>
      <c r="CJ72" s="178"/>
      <c r="CK72" s="178"/>
      <c r="CL72" s="178"/>
      <c r="CM72" s="178"/>
      <c r="DK72" s="179"/>
      <c r="DL72" s="180"/>
      <c r="DM72" s="181"/>
      <c r="DO72" s="178"/>
      <c r="DP72" s="178"/>
      <c r="DQ72" s="178"/>
      <c r="DR72" s="178"/>
      <c r="DS72" s="178"/>
      <c r="EQ72" s="179"/>
      <c r="ER72" s="180"/>
      <c r="ES72" s="181"/>
      <c r="EU72" s="178"/>
      <c r="EV72" s="178"/>
      <c r="EW72" s="178"/>
      <c r="EX72" s="178"/>
      <c r="EY72" s="178"/>
      <c r="FW72" s="179"/>
      <c r="FX72" s="180"/>
      <c r="FY72" s="181"/>
      <c r="GA72" s="178"/>
      <c r="GB72" s="178"/>
      <c r="GC72" s="178"/>
      <c r="GD72" s="178"/>
      <c r="GE72" s="178"/>
      <c r="HC72" s="179"/>
      <c r="HD72" s="180"/>
      <c r="HE72" s="181"/>
      <c r="HG72" s="178"/>
      <c r="HH72" s="178"/>
      <c r="HI72" s="178"/>
      <c r="HJ72" s="178"/>
      <c r="HK72" s="178"/>
      <c r="II72" s="179"/>
      <c r="IJ72" s="180"/>
      <c r="IK72" s="181"/>
      <c r="IM72" s="178"/>
      <c r="IN72" s="178"/>
      <c r="IO72" s="178"/>
      <c r="IP72" s="178"/>
      <c r="IQ72" s="178"/>
    </row>
    <row r="73" spans="6:251" ht="12.75" x14ac:dyDescent="0.2">
      <c r="F73" s="179"/>
      <c r="G73" s="180"/>
      <c r="H73" s="276"/>
      <c r="J73" s="178"/>
      <c r="K73" s="178"/>
      <c r="L73" s="178"/>
      <c r="M73" s="178"/>
      <c r="N73" s="178"/>
      <c r="AY73" s="179"/>
      <c r="AZ73" s="180"/>
      <c r="BA73" s="181"/>
      <c r="BC73" s="178"/>
      <c r="BD73" s="178"/>
      <c r="BE73" s="178"/>
      <c r="BF73" s="178"/>
      <c r="BG73" s="178"/>
      <c r="CE73" s="179"/>
      <c r="CF73" s="180"/>
      <c r="CG73" s="181"/>
      <c r="CI73" s="178"/>
      <c r="CJ73" s="178"/>
      <c r="CK73" s="178"/>
      <c r="CL73" s="178"/>
      <c r="CM73" s="178"/>
      <c r="DK73" s="179"/>
      <c r="DL73" s="180"/>
      <c r="DM73" s="181"/>
      <c r="DO73" s="178"/>
      <c r="DP73" s="178"/>
      <c r="DQ73" s="178"/>
      <c r="DR73" s="178"/>
      <c r="DS73" s="178"/>
      <c r="EQ73" s="179"/>
      <c r="ER73" s="180"/>
      <c r="ES73" s="181"/>
      <c r="EU73" s="178"/>
      <c r="EV73" s="178"/>
      <c r="EW73" s="178"/>
      <c r="EX73" s="178"/>
      <c r="EY73" s="178"/>
      <c r="FW73" s="179"/>
      <c r="FX73" s="180"/>
      <c r="FY73" s="181"/>
      <c r="GA73" s="178"/>
      <c r="GB73" s="178"/>
      <c r="GC73" s="178"/>
      <c r="GD73" s="178"/>
      <c r="GE73" s="178"/>
      <c r="HC73" s="179"/>
      <c r="HD73" s="180"/>
      <c r="HE73" s="181"/>
      <c r="HG73" s="178"/>
      <c r="HH73" s="178"/>
      <c r="HI73" s="178"/>
      <c r="HJ73" s="178"/>
      <c r="HK73" s="178"/>
      <c r="II73" s="179"/>
      <c r="IJ73" s="180"/>
      <c r="IK73" s="181"/>
      <c r="IM73" s="178"/>
      <c r="IN73" s="178"/>
      <c r="IO73" s="178"/>
      <c r="IP73" s="178"/>
      <c r="IQ73" s="178"/>
    </row>
    <row r="74" spans="6:251" ht="12.75" x14ac:dyDescent="0.2">
      <c r="F74" s="179"/>
      <c r="G74" s="180"/>
      <c r="H74" s="276"/>
      <c r="J74" s="178"/>
      <c r="K74" s="178"/>
      <c r="L74" s="178"/>
      <c r="M74" s="178"/>
      <c r="N74" s="178"/>
      <c r="AY74" s="179"/>
      <c r="AZ74" s="180"/>
      <c r="BA74" s="181"/>
      <c r="BC74" s="178"/>
      <c r="BD74" s="178"/>
      <c r="BE74" s="178"/>
      <c r="BF74" s="178"/>
      <c r="BG74" s="178"/>
      <c r="CE74" s="179"/>
      <c r="CF74" s="180"/>
      <c r="CG74" s="181"/>
      <c r="CI74" s="178"/>
      <c r="CJ74" s="178"/>
      <c r="CK74" s="178"/>
      <c r="CL74" s="178"/>
      <c r="CM74" s="178"/>
      <c r="DK74" s="179"/>
      <c r="DL74" s="180"/>
      <c r="DM74" s="181"/>
      <c r="DO74" s="178"/>
      <c r="DP74" s="178"/>
      <c r="DQ74" s="178"/>
      <c r="DR74" s="178"/>
      <c r="DS74" s="178"/>
      <c r="EQ74" s="179"/>
      <c r="ER74" s="180"/>
      <c r="ES74" s="181"/>
      <c r="EU74" s="178"/>
      <c r="EV74" s="178"/>
      <c r="EW74" s="178"/>
      <c r="EX74" s="178"/>
      <c r="EY74" s="178"/>
      <c r="FW74" s="179"/>
      <c r="FX74" s="180"/>
      <c r="FY74" s="181"/>
      <c r="GA74" s="178"/>
      <c r="GB74" s="178"/>
      <c r="GC74" s="178"/>
      <c r="GD74" s="178"/>
      <c r="GE74" s="178"/>
      <c r="HC74" s="179"/>
      <c r="HD74" s="180"/>
      <c r="HE74" s="181"/>
      <c r="HG74" s="178"/>
      <c r="HH74" s="178"/>
      <c r="HI74" s="178"/>
      <c r="HJ74" s="178"/>
      <c r="HK74" s="178"/>
      <c r="II74" s="179"/>
      <c r="IJ74" s="180"/>
      <c r="IK74" s="181"/>
      <c r="IM74" s="178"/>
      <c r="IN74" s="178"/>
      <c r="IO74" s="178"/>
      <c r="IP74" s="178"/>
      <c r="IQ74" s="178"/>
    </row>
    <row r="75" spans="6:251" ht="12.75" x14ac:dyDescent="0.2">
      <c r="F75" s="179"/>
      <c r="G75" s="180"/>
      <c r="H75" s="276"/>
      <c r="J75" s="178"/>
      <c r="K75" s="178"/>
      <c r="L75" s="178"/>
      <c r="M75" s="178"/>
      <c r="N75" s="178"/>
      <c r="AY75" s="179"/>
      <c r="AZ75" s="180"/>
      <c r="BA75" s="181"/>
      <c r="BC75" s="178"/>
      <c r="BD75" s="178"/>
      <c r="BE75" s="178"/>
      <c r="BF75" s="178"/>
      <c r="BG75" s="178"/>
      <c r="CE75" s="179"/>
      <c r="CF75" s="180"/>
      <c r="CG75" s="181"/>
      <c r="CI75" s="178"/>
      <c r="CJ75" s="178"/>
      <c r="CK75" s="178"/>
      <c r="CL75" s="178"/>
      <c r="CM75" s="178"/>
      <c r="DK75" s="179"/>
      <c r="DL75" s="180"/>
      <c r="DM75" s="181"/>
      <c r="DO75" s="178"/>
      <c r="DP75" s="178"/>
      <c r="DQ75" s="178"/>
      <c r="DR75" s="178"/>
      <c r="DS75" s="178"/>
      <c r="EQ75" s="179"/>
      <c r="ER75" s="180"/>
      <c r="ES75" s="181"/>
      <c r="EU75" s="178"/>
      <c r="EV75" s="178"/>
      <c r="EW75" s="178"/>
      <c r="EX75" s="178"/>
      <c r="EY75" s="178"/>
      <c r="FW75" s="179"/>
      <c r="FX75" s="180"/>
      <c r="FY75" s="181"/>
      <c r="GA75" s="178"/>
      <c r="GB75" s="178"/>
      <c r="GC75" s="178"/>
      <c r="GD75" s="178"/>
      <c r="GE75" s="178"/>
      <c r="HC75" s="179"/>
      <c r="HD75" s="180"/>
      <c r="HE75" s="181"/>
      <c r="HG75" s="178"/>
      <c r="HH75" s="178"/>
      <c r="HI75" s="178"/>
      <c r="HJ75" s="178"/>
      <c r="HK75" s="178"/>
      <c r="II75" s="179"/>
      <c r="IJ75" s="180"/>
      <c r="IK75" s="181"/>
      <c r="IM75" s="178"/>
      <c r="IN75" s="178"/>
      <c r="IO75" s="178"/>
      <c r="IP75" s="178"/>
      <c r="IQ75" s="178"/>
    </row>
    <row r="76" spans="6:251" ht="12.75" x14ac:dyDescent="0.2">
      <c r="F76" s="179"/>
      <c r="G76" s="180"/>
      <c r="H76" s="276"/>
      <c r="J76" s="178"/>
      <c r="K76" s="178"/>
      <c r="L76" s="178"/>
      <c r="M76" s="178"/>
      <c r="N76" s="178"/>
      <c r="AY76" s="179"/>
      <c r="AZ76" s="180"/>
      <c r="BA76" s="181"/>
      <c r="BC76" s="178"/>
      <c r="BD76" s="178"/>
      <c r="BE76" s="178"/>
      <c r="BF76" s="178"/>
      <c r="BG76" s="178"/>
      <c r="CE76" s="179"/>
      <c r="CF76" s="180"/>
      <c r="CG76" s="181"/>
      <c r="CI76" s="178"/>
      <c r="CJ76" s="178"/>
      <c r="CK76" s="178"/>
      <c r="CL76" s="178"/>
      <c r="CM76" s="178"/>
      <c r="DK76" s="179"/>
      <c r="DL76" s="180"/>
      <c r="DM76" s="181"/>
      <c r="DO76" s="178"/>
      <c r="DP76" s="178"/>
      <c r="DQ76" s="178"/>
      <c r="DR76" s="178"/>
      <c r="DS76" s="178"/>
      <c r="EQ76" s="179"/>
      <c r="ER76" s="180"/>
      <c r="ES76" s="181"/>
      <c r="EU76" s="178"/>
      <c r="EV76" s="178"/>
      <c r="EW76" s="178"/>
      <c r="EX76" s="178"/>
      <c r="EY76" s="178"/>
      <c r="FW76" s="179"/>
      <c r="FX76" s="180"/>
      <c r="FY76" s="181"/>
      <c r="GA76" s="178"/>
      <c r="GB76" s="178"/>
      <c r="GC76" s="178"/>
      <c r="GD76" s="178"/>
      <c r="GE76" s="178"/>
      <c r="HC76" s="179"/>
      <c r="HD76" s="180"/>
      <c r="HE76" s="181"/>
      <c r="HG76" s="178"/>
      <c r="HH76" s="178"/>
      <c r="HI76" s="178"/>
      <c r="HJ76" s="178"/>
      <c r="HK76" s="178"/>
      <c r="II76" s="179"/>
      <c r="IJ76" s="180"/>
      <c r="IK76" s="181"/>
      <c r="IM76" s="178"/>
      <c r="IN76" s="178"/>
      <c r="IO76" s="178"/>
      <c r="IP76" s="178"/>
      <c r="IQ76" s="178"/>
    </row>
    <row r="77" spans="6:251" ht="12.75" x14ac:dyDescent="0.2">
      <c r="F77" s="179"/>
      <c r="G77" s="180"/>
      <c r="H77" s="276"/>
      <c r="J77" s="178"/>
      <c r="K77" s="178"/>
      <c r="L77" s="178"/>
      <c r="M77" s="178"/>
      <c r="N77" s="178"/>
      <c r="AY77" s="179"/>
      <c r="AZ77" s="180"/>
      <c r="BA77" s="181"/>
      <c r="BC77" s="178"/>
      <c r="BD77" s="178"/>
      <c r="BE77" s="178"/>
      <c r="BF77" s="178"/>
      <c r="BG77" s="178"/>
      <c r="CE77" s="179"/>
      <c r="CF77" s="180"/>
      <c r="CG77" s="181"/>
      <c r="CI77" s="178"/>
      <c r="CJ77" s="178"/>
      <c r="CK77" s="178"/>
      <c r="CL77" s="178"/>
      <c r="CM77" s="178"/>
      <c r="DK77" s="179"/>
      <c r="DL77" s="180"/>
      <c r="DM77" s="181"/>
      <c r="DO77" s="178"/>
      <c r="DP77" s="178"/>
      <c r="DQ77" s="178"/>
      <c r="DR77" s="178"/>
      <c r="DS77" s="178"/>
      <c r="EQ77" s="179"/>
      <c r="ER77" s="180"/>
      <c r="ES77" s="181"/>
      <c r="EU77" s="178"/>
      <c r="EV77" s="178"/>
      <c r="EW77" s="178"/>
      <c r="EX77" s="178"/>
      <c r="EY77" s="178"/>
      <c r="FW77" s="179"/>
      <c r="FX77" s="180"/>
      <c r="FY77" s="181"/>
      <c r="GA77" s="178"/>
      <c r="GB77" s="178"/>
      <c r="GC77" s="178"/>
      <c r="GD77" s="178"/>
      <c r="GE77" s="178"/>
      <c r="HC77" s="179"/>
      <c r="HD77" s="180"/>
      <c r="HE77" s="181"/>
      <c r="HG77" s="178"/>
      <c r="HH77" s="178"/>
      <c r="HI77" s="178"/>
      <c r="HJ77" s="178"/>
      <c r="HK77" s="178"/>
      <c r="II77" s="179"/>
      <c r="IJ77" s="180"/>
      <c r="IK77" s="181"/>
      <c r="IM77" s="178"/>
      <c r="IN77" s="178"/>
      <c r="IO77" s="178"/>
      <c r="IP77" s="178"/>
      <c r="IQ77" s="178"/>
    </row>
    <row r="78" spans="6:251" ht="12.75" x14ac:dyDescent="0.2">
      <c r="F78" s="179"/>
      <c r="G78" s="180"/>
      <c r="H78" s="276"/>
      <c r="J78" s="178"/>
      <c r="K78" s="178"/>
      <c r="L78" s="178"/>
      <c r="M78" s="178"/>
      <c r="N78" s="178"/>
      <c r="AY78" s="179"/>
      <c r="AZ78" s="180"/>
      <c r="BA78" s="181"/>
      <c r="BC78" s="178"/>
      <c r="BD78" s="178"/>
      <c r="BE78" s="178"/>
      <c r="BF78" s="178"/>
      <c r="BG78" s="178"/>
      <c r="CE78" s="179"/>
      <c r="CF78" s="180"/>
      <c r="CG78" s="181"/>
      <c r="CI78" s="178"/>
      <c r="CJ78" s="178"/>
      <c r="CK78" s="178"/>
      <c r="CL78" s="178"/>
      <c r="CM78" s="178"/>
      <c r="DK78" s="179"/>
      <c r="DL78" s="180"/>
      <c r="DM78" s="181"/>
      <c r="DO78" s="178"/>
      <c r="DP78" s="178"/>
      <c r="DQ78" s="178"/>
      <c r="DR78" s="178"/>
      <c r="DS78" s="178"/>
      <c r="EQ78" s="179"/>
      <c r="ER78" s="180"/>
      <c r="ES78" s="181"/>
      <c r="EU78" s="178"/>
      <c r="EV78" s="178"/>
      <c r="EW78" s="178"/>
      <c r="EX78" s="178"/>
      <c r="EY78" s="178"/>
      <c r="FW78" s="179"/>
      <c r="FX78" s="180"/>
      <c r="FY78" s="181"/>
      <c r="GA78" s="178"/>
      <c r="GB78" s="178"/>
      <c r="GC78" s="178"/>
      <c r="GD78" s="178"/>
      <c r="GE78" s="178"/>
      <c r="HC78" s="179"/>
      <c r="HD78" s="180"/>
      <c r="HE78" s="181"/>
      <c r="HG78" s="178"/>
      <c r="HH78" s="178"/>
      <c r="HI78" s="178"/>
      <c r="HJ78" s="178"/>
      <c r="HK78" s="178"/>
      <c r="II78" s="179"/>
      <c r="IJ78" s="180"/>
      <c r="IK78" s="181"/>
      <c r="IM78" s="178"/>
      <c r="IN78" s="178"/>
      <c r="IO78" s="178"/>
      <c r="IP78" s="178"/>
      <c r="IQ78" s="178"/>
    </row>
    <row r="79" spans="6:251" ht="12.75" x14ac:dyDescent="0.2">
      <c r="F79" s="179"/>
      <c r="G79" s="180"/>
      <c r="H79" s="276"/>
      <c r="J79" s="178"/>
      <c r="K79" s="178"/>
      <c r="L79" s="178"/>
      <c r="M79" s="178"/>
      <c r="N79" s="178"/>
      <c r="AY79" s="179"/>
      <c r="AZ79" s="180"/>
      <c r="BA79" s="181"/>
      <c r="BC79" s="178"/>
      <c r="BD79" s="178"/>
      <c r="BE79" s="178"/>
      <c r="BF79" s="178"/>
      <c r="BG79" s="178"/>
      <c r="CE79" s="179"/>
      <c r="CF79" s="180"/>
      <c r="CG79" s="181"/>
      <c r="CI79" s="178"/>
      <c r="CJ79" s="178"/>
      <c r="CK79" s="178"/>
      <c r="CL79" s="178"/>
      <c r="CM79" s="178"/>
      <c r="DK79" s="179"/>
      <c r="DL79" s="180"/>
      <c r="DM79" s="181"/>
      <c r="DO79" s="178"/>
      <c r="DP79" s="178"/>
      <c r="DQ79" s="178"/>
      <c r="DR79" s="178"/>
      <c r="DS79" s="178"/>
      <c r="EQ79" s="179"/>
      <c r="ER79" s="180"/>
      <c r="ES79" s="181"/>
      <c r="EU79" s="178"/>
      <c r="EV79" s="178"/>
      <c r="EW79" s="178"/>
      <c r="EX79" s="178"/>
      <c r="EY79" s="178"/>
      <c r="FW79" s="179"/>
      <c r="FX79" s="180"/>
      <c r="FY79" s="181"/>
      <c r="GA79" s="178"/>
      <c r="GB79" s="178"/>
      <c r="GC79" s="178"/>
      <c r="GD79" s="178"/>
      <c r="GE79" s="178"/>
      <c r="HC79" s="179"/>
      <c r="HD79" s="180"/>
      <c r="HE79" s="181"/>
      <c r="HG79" s="178"/>
      <c r="HH79" s="178"/>
      <c r="HI79" s="178"/>
      <c r="HJ79" s="178"/>
      <c r="HK79" s="178"/>
      <c r="II79" s="179"/>
      <c r="IJ79" s="180"/>
      <c r="IK79" s="181"/>
      <c r="IM79" s="178"/>
      <c r="IN79" s="178"/>
      <c r="IO79" s="178"/>
      <c r="IP79" s="178"/>
      <c r="IQ79" s="178"/>
    </row>
    <row r="80" spans="6:251" ht="12.75" x14ac:dyDescent="0.2">
      <c r="F80" s="179"/>
      <c r="G80" s="180"/>
      <c r="H80" s="276"/>
      <c r="J80" s="178"/>
      <c r="K80" s="178"/>
      <c r="L80" s="178"/>
      <c r="M80" s="178"/>
      <c r="N80" s="178"/>
      <c r="AY80" s="179"/>
      <c r="AZ80" s="180"/>
      <c r="BA80" s="181"/>
      <c r="BC80" s="178"/>
      <c r="BD80" s="178"/>
      <c r="BE80" s="178"/>
      <c r="BF80" s="178"/>
      <c r="BG80" s="178"/>
      <c r="CE80" s="179"/>
      <c r="CF80" s="180"/>
      <c r="CG80" s="181"/>
      <c r="CI80" s="178"/>
      <c r="CJ80" s="178"/>
      <c r="CK80" s="178"/>
      <c r="CL80" s="178"/>
      <c r="CM80" s="178"/>
      <c r="DK80" s="179"/>
      <c r="DL80" s="180"/>
      <c r="DM80" s="181"/>
      <c r="DO80" s="178"/>
      <c r="DP80" s="178"/>
      <c r="DQ80" s="178"/>
      <c r="DR80" s="178"/>
      <c r="DS80" s="178"/>
      <c r="EQ80" s="179"/>
      <c r="ER80" s="180"/>
      <c r="ES80" s="181"/>
      <c r="EU80" s="178"/>
      <c r="EV80" s="178"/>
      <c r="EW80" s="178"/>
      <c r="EX80" s="178"/>
      <c r="EY80" s="178"/>
      <c r="FW80" s="179"/>
      <c r="FX80" s="180"/>
      <c r="FY80" s="181"/>
      <c r="GA80" s="178"/>
      <c r="GB80" s="178"/>
      <c r="GC80" s="178"/>
      <c r="GD80" s="178"/>
      <c r="GE80" s="178"/>
      <c r="HC80" s="179"/>
      <c r="HD80" s="180"/>
      <c r="HE80" s="181"/>
      <c r="HG80" s="178"/>
      <c r="HH80" s="178"/>
      <c r="HI80" s="178"/>
      <c r="HJ80" s="178"/>
      <c r="HK80" s="178"/>
      <c r="II80" s="179"/>
      <c r="IJ80" s="180"/>
      <c r="IK80" s="181"/>
      <c r="IM80" s="178"/>
      <c r="IN80" s="178"/>
      <c r="IO80" s="178"/>
      <c r="IP80" s="178"/>
      <c r="IQ80" s="178"/>
    </row>
    <row r="81" spans="6:251" ht="12.75" x14ac:dyDescent="0.2">
      <c r="F81" s="179"/>
      <c r="G81" s="180"/>
      <c r="H81" s="276"/>
      <c r="J81" s="178"/>
      <c r="K81" s="178"/>
      <c r="L81" s="178"/>
      <c r="M81" s="178"/>
      <c r="N81" s="178"/>
      <c r="AY81" s="179"/>
      <c r="AZ81" s="180"/>
      <c r="BA81" s="181"/>
      <c r="BC81" s="178"/>
      <c r="BD81" s="178"/>
      <c r="BE81" s="178"/>
      <c r="BF81" s="178"/>
      <c r="BG81" s="178"/>
      <c r="CE81" s="179"/>
      <c r="CF81" s="180"/>
      <c r="CG81" s="181"/>
      <c r="CI81" s="178"/>
      <c r="CJ81" s="178"/>
      <c r="CK81" s="178"/>
      <c r="CL81" s="178"/>
      <c r="CM81" s="178"/>
      <c r="DK81" s="179"/>
      <c r="DL81" s="180"/>
      <c r="DM81" s="181"/>
      <c r="DO81" s="178"/>
      <c r="DP81" s="178"/>
      <c r="DQ81" s="178"/>
      <c r="DR81" s="178"/>
      <c r="DS81" s="178"/>
      <c r="EQ81" s="179"/>
      <c r="ER81" s="180"/>
      <c r="ES81" s="181"/>
      <c r="EU81" s="178"/>
      <c r="EV81" s="178"/>
      <c r="EW81" s="178"/>
      <c r="EX81" s="178"/>
      <c r="EY81" s="178"/>
      <c r="FW81" s="179"/>
      <c r="FX81" s="180"/>
      <c r="FY81" s="181"/>
      <c r="GA81" s="178"/>
      <c r="GB81" s="178"/>
      <c r="GC81" s="178"/>
      <c r="GD81" s="178"/>
      <c r="GE81" s="178"/>
      <c r="HC81" s="179"/>
      <c r="HD81" s="180"/>
      <c r="HE81" s="181"/>
      <c r="HG81" s="178"/>
      <c r="HH81" s="178"/>
      <c r="HI81" s="178"/>
      <c r="HJ81" s="178"/>
      <c r="HK81" s="178"/>
      <c r="II81" s="179"/>
      <c r="IJ81" s="180"/>
      <c r="IK81" s="181"/>
      <c r="IM81" s="178"/>
      <c r="IN81" s="178"/>
      <c r="IO81" s="178"/>
      <c r="IP81" s="178"/>
      <c r="IQ81" s="178"/>
    </row>
    <row r="82" spans="6:251" ht="12.75" x14ac:dyDescent="0.2">
      <c r="F82" s="179"/>
      <c r="G82" s="180"/>
      <c r="H82" s="276"/>
      <c r="J82" s="178"/>
      <c r="K82" s="178"/>
      <c r="L82" s="178"/>
      <c r="M82" s="178"/>
      <c r="N82" s="178"/>
      <c r="AY82" s="179"/>
      <c r="AZ82" s="180"/>
      <c r="BA82" s="181"/>
      <c r="BC82" s="178"/>
      <c r="BD82" s="178"/>
      <c r="BE82" s="178"/>
      <c r="BF82" s="178"/>
      <c r="BG82" s="178"/>
      <c r="CE82" s="179"/>
      <c r="CF82" s="180"/>
      <c r="CG82" s="181"/>
      <c r="CI82" s="178"/>
      <c r="CJ82" s="178"/>
      <c r="CK82" s="178"/>
      <c r="CL82" s="178"/>
      <c r="CM82" s="178"/>
      <c r="DK82" s="179"/>
      <c r="DL82" s="180"/>
      <c r="DM82" s="181"/>
      <c r="DO82" s="178"/>
      <c r="DP82" s="178"/>
      <c r="DQ82" s="178"/>
      <c r="DR82" s="178"/>
      <c r="DS82" s="178"/>
      <c r="EQ82" s="179"/>
      <c r="ER82" s="180"/>
      <c r="ES82" s="181"/>
      <c r="EU82" s="178"/>
      <c r="EV82" s="178"/>
      <c r="EW82" s="178"/>
      <c r="EX82" s="178"/>
      <c r="EY82" s="178"/>
      <c r="FW82" s="179"/>
      <c r="FX82" s="180"/>
      <c r="FY82" s="181"/>
      <c r="GA82" s="178"/>
      <c r="GB82" s="178"/>
      <c r="GC82" s="178"/>
      <c r="GD82" s="178"/>
      <c r="GE82" s="178"/>
      <c r="HC82" s="179"/>
      <c r="HD82" s="180"/>
      <c r="HE82" s="181"/>
      <c r="HG82" s="178"/>
      <c r="HH82" s="178"/>
      <c r="HI82" s="178"/>
      <c r="HJ82" s="178"/>
      <c r="HK82" s="178"/>
      <c r="II82" s="179"/>
      <c r="IJ82" s="180"/>
      <c r="IK82" s="181"/>
      <c r="IM82" s="178"/>
      <c r="IN82" s="178"/>
      <c r="IO82" s="178"/>
      <c r="IP82" s="178"/>
      <c r="IQ82" s="178"/>
    </row>
    <row r="83" spans="6:251" x14ac:dyDescent="0.2">
      <c r="F83" s="179"/>
      <c r="G83" s="180"/>
      <c r="H83" s="276"/>
      <c r="AY83" s="179"/>
      <c r="AZ83" s="180"/>
      <c r="BA83" s="181"/>
      <c r="CE83" s="179"/>
      <c r="CF83" s="180"/>
      <c r="CG83" s="181"/>
      <c r="DK83" s="179"/>
      <c r="DL83" s="180"/>
      <c r="DM83" s="181"/>
      <c r="EQ83" s="179"/>
      <c r="ER83" s="180"/>
      <c r="ES83" s="181"/>
      <c r="FW83" s="179"/>
      <c r="FX83" s="180"/>
      <c r="FY83" s="181"/>
      <c r="HC83" s="179"/>
      <c r="HD83" s="180"/>
      <c r="HE83" s="181"/>
      <c r="II83" s="179"/>
      <c r="IJ83" s="180"/>
      <c r="IK83" s="181"/>
    </row>
    <row r="84" spans="6:251" x14ac:dyDescent="0.2">
      <c r="F84" s="179"/>
      <c r="G84" s="180"/>
      <c r="H84" s="276"/>
      <c r="AY84" s="179"/>
      <c r="AZ84" s="180"/>
      <c r="BA84" s="181"/>
      <c r="CE84" s="179"/>
      <c r="CF84" s="180"/>
      <c r="CG84" s="181"/>
      <c r="DK84" s="179"/>
      <c r="DL84" s="180"/>
      <c r="DM84" s="181"/>
      <c r="EQ84" s="179"/>
      <c r="ER84" s="180"/>
      <c r="ES84" s="181"/>
      <c r="FW84" s="179"/>
      <c r="FX84" s="180"/>
      <c r="FY84" s="181"/>
      <c r="HC84" s="179"/>
      <c r="HD84" s="180"/>
      <c r="HE84" s="181"/>
      <c r="II84" s="179"/>
      <c r="IJ84" s="180"/>
      <c r="IK84" s="181"/>
    </row>
    <row r="85" spans="6:251" x14ac:dyDescent="0.2">
      <c r="F85" s="179"/>
      <c r="G85" s="180"/>
      <c r="H85" s="276"/>
      <c r="AY85" s="179"/>
      <c r="AZ85" s="180"/>
      <c r="BA85" s="181"/>
      <c r="CE85" s="179"/>
      <c r="CF85" s="180"/>
      <c r="CG85" s="181"/>
      <c r="DK85" s="179"/>
      <c r="DL85" s="180"/>
      <c r="DM85" s="181"/>
      <c r="EQ85" s="179"/>
      <c r="ER85" s="180"/>
      <c r="ES85" s="181"/>
      <c r="FW85" s="179"/>
      <c r="FX85" s="180"/>
      <c r="FY85" s="181"/>
      <c r="HC85" s="179"/>
      <c r="HD85" s="180"/>
      <c r="HE85" s="181"/>
      <c r="II85" s="179"/>
      <c r="IJ85" s="180"/>
      <c r="IK85" s="181"/>
    </row>
    <row r="86" spans="6:251" x14ac:dyDescent="0.2">
      <c r="F86" s="179"/>
      <c r="G86" s="180"/>
      <c r="H86" s="276"/>
      <c r="AY86" s="179"/>
      <c r="AZ86" s="180"/>
      <c r="BA86" s="181"/>
      <c r="CE86" s="179"/>
      <c r="CF86" s="180"/>
      <c r="CG86" s="181"/>
      <c r="DK86" s="179"/>
      <c r="DL86" s="180"/>
      <c r="DM86" s="181"/>
      <c r="EQ86" s="179"/>
      <c r="ER86" s="180"/>
      <c r="ES86" s="181"/>
      <c r="FW86" s="179"/>
      <c r="FX86" s="180"/>
      <c r="FY86" s="181"/>
      <c r="HC86" s="179"/>
      <c r="HD86" s="180"/>
      <c r="HE86" s="181"/>
      <c r="II86" s="179"/>
      <c r="IJ86" s="180"/>
      <c r="IK86" s="181"/>
    </row>
    <row r="87" spans="6:251" x14ac:dyDescent="0.2">
      <c r="F87" s="179"/>
      <c r="G87" s="180"/>
      <c r="H87" s="276"/>
      <c r="AY87" s="179"/>
      <c r="AZ87" s="180"/>
      <c r="BA87" s="181"/>
      <c r="CE87" s="179"/>
      <c r="CF87" s="180"/>
      <c r="CG87" s="181"/>
      <c r="DK87" s="179"/>
      <c r="DL87" s="180"/>
      <c r="DM87" s="181"/>
      <c r="EQ87" s="179"/>
      <c r="ER87" s="180"/>
      <c r="ES87" s="181"/>
      <c r="FW87" s="179"/>
      <c r="FX87" s="180"/>
      <c r="FY87" s="181"/>
      <c r="HC87" s="179"/>
      <c r="HD87" s="180"/>
      <c r="HE87" s="181"/>
      <c r="II87" s="179"/>
      <c r="IJ87" s="180"/>
      <c r="IK87" s="181"/>
    </row>
    <row r="88" spans="6:251" x14ac:dyDescent="0.2">
      <c r="F88" s="179"/>
      <c r="G88" s="180"/>
      <c r="H88" s="276"/>
      <c r="AY88" s="179"/>
      <c r="AZ88" s="180"/>
      <c r="BA88" s="181"/>
      <c r="CE88" s="179"/>
      <c r="CF88" s="180"/>
      <c r="CG88" s="181"/>
      <c r="DK88" s="179"/>
      <c r="DL88" s="180"/>
      <c r="DM88" s="181"/>
      <c r="EQ88" s="179"/>
      <c r="ER88" s="180"/>
      <c r="ES88" s="181"/>
      <c r="FW88" s="179"/>
      <c r="FX88" s="180"/>
      <c r="FY88" s="181"/>
      <c r="HC88" s="179"/>
      <c r="HD88" s="180"/>
      <c r="HE88" s="181"/>
      <c r="II88" s="179"/>
      <c r="IJ88" s="180"/>
      <c r="IK88" s="181"/>
    </row>
    <row r="89" spans="6:251" x14ac:dyDescent="0.2">
      <c r="F89" s="179"/>
      <c r="G89" s="180"/>
      <c r="H89" s="276"/>
      <c r="AY89" s="179"/>
      <c r="AZ89" s="180"/>
      <c r="BA89" s="181"/>
      <c r="CE89" s="179"/>
      <c r="CF89" s="180"/>
      <c r="CG89" s="181"/>
      <c r="DK89" s="179"/>
      <c r="DL89" s="180"/>
      <c r="DM89" s="181"/>
      <c r="EQ89" s="179"/>
      <c r="ER89" s="180"/>
      <c r="ES89" s="181"/>
      <c r="FW89" s="179"/>
      <c r="FX89" s="180"/>
      <c r="FY89" s="181"/>
      <c r="HC89" s="179"/>
      <c r="HD89" s="180"/>
      <c r="HE89" s="181"/>
      <c r="II89" s="179"/>
      <c r="IJ89" s="180"/>
      <c r="IK89" s="181"/>
    </row>
    <row r="90" spans="6:251" x14ac:dyDescent="0.2">
      <c r="F90" s="179"/>
      <c r="G90" s="180"/>
      <c r="H90" s="276"/>
      <c r="AY90" s="179"/>
      <c r="AZ90" s="180"/>
      <c r="BA90" s="181"/>
      <c r="CE90" s="179"/>
      <c r="CF90" s="180"/>
      <c r="CG90" s="181"/>
      <c r="DK90" s="179"/>
      <c r="DL90" s="180"/>
      <c r="DM90" s="181"/>
      <c r="EQ90" s="179"/>
      <c r="ER90" s="180"/>
      <c r="ES90" s="181"/>
      <c r="FW90" s="179"/>
      <c r="FX90" s="180"/>
      <c r="FY90" s="181"/>
      <c r="HC90" s="179"/>
      <c r="HD90" s="180"/>
      <c r="HE90" s="181"/>
      <c r="II90" s="179"/>
      <c r="IJ90" s="180"/>
      <c r="IK90" s="181"/>
    </row>
    <row r="91" spans="6:251" x14ac:dyDescent="0.2">
      <c r="F91" s="179"/>
      <c r="G91" s="180"/>
      <c r="H91" s="276"/>
      <c r="AY91" s="179"/>
      <c r="AZ91" s="180"/>
      <c r="BA91" s="181"/>
      <c r="CE91" s="179"/>
      <c r="CF91" s="180"/>
      <c r="CG91" s="181"/>
      <c r="DK91" s="179"/>
      <c r="DL91" s="180"/>
      <c r="DM91" s="181"/>
      <c r="EQ91" s="179"/>
      <c r="ER91" s="180"/>
      <c r="ES91" s="181"/>
      <c r="FW91" s="179"/>
      <c r="FX91" s="180"/>
      <c r="FY91" s="181"/>
      <c r="HC91" s="179"/>
      <c r="HD91" s="180"/>
      <c r="HE91" s="181"/>
      <c r="II91" s="179"/>
      <c r="IJ91" s="180"/>
      <c r="IK91" s="181"/>
    </row>
    <row r="92" spans="6:251" x14ac:dyDescent="0.2">
      <c r="F92" s="179"/>
      <c r="G92" s="180"/>
      <c r="H92" s="276"/>
      <c r="AY92" s="179"/>
      <c r="AZ92" s="180"/>
      <c r="BA92" s="181"/>
      <c r="CE92" s="179"/>
      <c r="CF92" s="180"/>
      <c r="CG92" s="181"/>
      <c r="DK92" s="179"/>
      <c r="DL92" s="180"/>
      <c r="DM92" s="181"/>
      <c r="EQ92" s="179"/>
      <c r="ER92" s="180"/>
      <c r="ES92" s="181"/>
      <c r="FW92" s="179"/>
      <c r="FX92" s="180"/>
      <c r="FY92" s="181"/>
      <c r="HC92" s="179"/>
      <c r="HD92" s="180"/>
      <c r="HE92" s="181"/>
      <c r="II92" s="179"/>
      <c r="IJ92" s="180"/>
      <c r="IK92" s="181"/>
    </row>
    <row r="93" spans="6:251" x14ac:dyDescent="0.2">
      <c r="F93" s="179"/>
      <c r="G93" s="180"/>
      <c r="H93" s="276"/>
      <c r="AY93" s="179"/>
      <c r="AZ93" s="180"/>
      <c r="BA93" s="181"/>
      <c r="CE93" s="179"/>
      <c r="CF93" s="180"/>
      <c r="CG93" s="181"/>
      <c r="DK93" s="179"/>
      <c r="DL93" s="180"/>
      <c r="DM93" s="181"/>
      <c r="EQ93" s="179"/>
      <c r="ER93" s="180"/>
      <c r="ES93" s="181"/>
      <c r="FW93" s="179"/>
      <c r="FX93" s="180"/>
      <c r="FY93" s="181"/>
      <c r="HC93" s="179"/>
      <c r="HD93" s="180"/>
      <c r="HE93" s="181"/>
      <c r="II93" s="179"/>
      <c r="IJ93" s="180"/>
      <c r="IK93" s="181"/>
    </row>
    <row r="94" spans="6:251" x14ac:dyDescent="0.2">
      <c r="F94" s="179"/>
      <c r="G94" s="180"/>
      <c r="H94" s="276"/>
      <c r="AY94" s="179"/>
      <c r="AZ94" s="180"/>
      <c r="BA94" s="181"/>
      <c r="CE94" s="179"/>
      <c r="CF94" s="180"/>
      <c r="CG94" s="181"/>
      <c r="DK94" s="179"/>
      <c r="DL94" s="180"/>
      <c r="DM94" s="181"/>
      <c r="EQ94" s="179"/>
      <c r="ER94" s="180"/>
      <c r="ES94" s="181"/>
      <c r="FW94" s="179"/>
      <c r="FX94" s="180"/>
      <c r="FY94" s="181"/>
      <c r="HC94" s="179"/>
      <c r="HD94" s="180"/>
      <c r="HE94" s="181"/>
      <c r="II94" s="179"/>
      <c r="IJ94" s="180"/>
      <c r="IK94" s="181"/>
    </row>
    <row r="95" spans="6:251" x14ac:dyDescent="0.2">
      <c r="F95" s="179"/>
      <c r="G95" s="180"/>
      <c r="H95" s="276"/>
      <c r="AY95" s="179"/>
      <c r="AZ95" s="180"/>
      <c r="BA95" s="181"/>
      <c r="CE95" s="179"/>
      <c r="CF95" s="180"/>
      <c r="CG95" s="181"/>
      <c r="DK95" s="179"/>
      <c r="DL95" s="180"/>
      <c r="DM95" s="181"/>
      <c r="EQ95" s="179"/>
      <c r="ER95" s="180"/>
      <c r="ES95" s="181"/>
      <c r="FW95" s="179"/>
      <c r="FX95" s="180"/>
      <c r="FY95" s="181"/>
      <c r="HC95" s="179"/>
      <c r="HD95" s="180"/>
      <c r="HE95" s="181"/>
      <c r="II95" s="179"/>
      <c r="IJ95" s="180"/>
      <c r="IK95" s="181"/>
    </row>
    <row r="96" spans="6:251" x14ac:dyDescent="0.2">
      <c r="F96" s="179"/>
      <c r="G96" s="180"/>
      <c r="H96" s="276"/>
      <c r="AC96" s="176">
        <f>120*60/49.06</f>
        <v>146.75907052588667</v>
      </c>
      <c r="AY96" s="179"/>
      <c r="AZ96" s="180"/>
      <c r="BA96" s="181"/>
      <c r="CE96" s="179"/>
      <c r="CF96" s="180"/>
      <c r="CG96" s="181"/>
      <c r="DK96" s="179"/>
      <c r="DL96" s="180"/>
      <c r="DM96" s="181"/>
      <c r="EQ96" s="179"/>
      <c r="ER96" s="180"/>
      <c r="ES96" s="181"/>
      <c r="FW96" s="179"/>
      <c r="FX96" s="180"/>
      <c r="FY96" s="181"/>
      <c r="HC96" s="179"/>
      <c r="HD96" s="180"/>
      <c r="HE96" s="181"/>
      <c r="II96" s="179"/>
      <c r="IJ96" s="180"/>
      <c r="IK96" s="181"/>
    </row>
    <row r="97" spans="6:245" x14ac:dyDescent="0.2">
      <c r="F97" s="179"/>
      <c r="G97" s="180"/>
      <c r="H97" s="276"/>
      <c r="AY97" s="179"/>
      <c r="AZ97" s="180"/>
      <c r="BA97" s="181"/>
      <c r="CE97" s="179"/>
      <c r="CF97" s="180"/>
      <c r="CG97" s="181"/>
      <c r="DK97" s="179"/>
      <c r="DL97" s="180"/>
      <c r="DM97" s="181"/>
      <c r="EQ97" s="179"/>
      <c r="ER97" s="180"/>
      <c r="ES97" s="181"/>
      <c r="FW97" s="179"/>
      <c r="FX97" s="180"/>
      <c r="FY97" s="181"/>
      <c r="HC97" s="179"/>
      <c r="HD97" s="180"/>
      <c r="HE97" s="181"/>
      <c r="II97" s="179"/>
      <c r="IJ97" s="180"/>
      <c r="IK97" s="181"/>
    </row>
    <row r="98" spans="6:245" x14ac:dyDescent="0.2">
      <c r="F98" s="179"/>
      <c r="G98" s="180"/>
      <c r="H98" s="276"/>
      <c r="AY98" s="179"/>
      <c r="AZ98" s="180"/>
      <c r="BA98" s="181"/>
      <c r="CE98" s="179"/>
      <c r="CF98" s="180"/>
      <c r="CG98" s="181"/>
      <c r="DK98" s="179"/>
      <c r="DL98" s="180"/>
      <c r="DM98" s="181"/>
      <c r="EQ98" s="179"/>
      <c r="ER98" s="180"/>
      <c r="ES98" s="181"/>
      <c r="FW98" s="179"/>
      <c r="FX98" s="180"/>
      <c r="FY98" s="181"/>
      <c r="HC98" s="179"/>
      <c r="HD98" s="180"/>
      <c r="HE98" s="181"/>
      <c r="II98" s="179"/>
      <c r="IJ98" s="180"/>
      <c r="IK98" s="181"/>
    </row>
    <row r="99" spans="6:245" x14ac:dyDescent="0.2">
      <c r="F99" s="179"/>
      <c r="G99" s="180"/>
      <c r="H99" s="276"/>
      <c r="AY99" s="179"/>
      <c r="AZ99" s="180"/>
      <c r="BA99" s="181"/>
      <c r="CE99" s="179"/>
      <c r="CF99" s="180"/>
      <c r="CG99" s="181"/>
      <c r="DK99" s="179"/>
      <c r="DL99" s="180"/>
      <c r="DM99" s="181"/>
      <c r="EQ99" s="179"/>
      <c r="ER99" s="180"/>
      <c r="ES99" s="181"/>
      <c r="FW99" s="179"/>
      <c r="FX99" s="180"/>
      <c r="FY99" s="181"/>
      <c r="HC99" s="179"/>
      <c r="HD99" s="180"/>
      <c r="HE99" s="181"/>
      <c r="II99" s="179"/>
      <c r="IJ99" s="180"/>
      <c r="IK99" s="181"/>
    </row>
    <row r="100" spans="6:245" x14ac:dyDescent="0.2">
      <c r="F100" s="179"/>
      <c r="G100" s="180"/>
      <c r="H100" s="276"/>
      <c r="AY100" s="179"/>
      <c r="AZ100" s="180"/>
      <c r="BA100" s="181"/>
      <c r="CE100" s="179"/>
      <c r="CF100" s="180"/>
      <c r="CG100" s="181"/>
      <c r="DK100" s="179"/>
      <c r="DL100" s="180"/>
      <c r="DM100" s="181"/>
      <c r="EQ100" s="179"/>
      <c r="ER100" s="180"/>
      <c r="ES100" s="181"/>
      <c r="FW100" s="179"/>
      <c r="FX100" s="180"/>
      <c r="FY100" s="181"/>
      <c r="HC100" s="179"/>
      <c r="HD100" s="180"/>
      <c r="HE100" s="181"/>
      <c r="II100" s="179"/>
      <c r="IJ100" s="180"/>
      <c r="IK100" s="181"/>
    </row>
    <row r="101" spans="6:245" x14ac:dyDescent="0.2">
      <c r="F101" s="179"/>
      <c r="G101" s="180"/>
      <c r="H101" s="276"/>
      <c r="AY101" s="179"/>
      <c r="AZ101" s="180"/>
      <c r="BA101" s="181"/>
      <c r="CE101" s="179"/>
      <c r="CF101" s="180"/>
      <c r="CG101" s="181"/>
      <c r="DK101" s="179"/>
      <c r="DL101" s="180"/>
      <c r="DM101" s="181"/>
      <c r="EQ101" s="179"/>
      <c r="ER101" s="180"/>
      <c r="ES101" s="181"/>
      <c r="FW101" s="179"/>
      <c r="FX101" s="180"/>
      <c r="FY101" s="181"/>
      <c r="HC101" s="179"/>
      <c r="HD101" s="180"/>
      <c r="HE101" s="181"/>
      <c r="II101" s="179"/>
      <c r="IJ101" s="180"/>
      <c r="IK101" s="181"/>
    </row>
    <row r="102" spans="6:245" x14ac:dyDescent="0.2">
      <c r="F102" s="179"/>
      <c r="G102" s="180"/>
      <c r="H102" s="276"/>
      <c r="AY102" s="179"/>
      <c r="AZ102" s="180"/>
      <c r="BA102" s="181"/>
      <c r="CE102" s="179"/>
      <c r="CF102" s="180"/>
      <c r="CG102" s="181"/>
      <c r="DK102" s="179"/>
      <c r="DL102" s="180"/>
      <c r="DM102" s="181"/>
      <c r="EQ102" s="179"/>
      <c r="ER102" s="180"/>
      <c r="ES102" s="181"/>
      <c r="FW102" s="179"/>
      <c r="FX102" s="180"/>
      <c r="FY102" s="181"/>
      <c r="HC102" s="179"/>
      <c r="HD102" s="180"/>
      <c r="HE102" s="181"/>
      <c r="II102" s="179"/>
      <c r="IJ102" s="180"/>
      <c r="IK102" s="181"/>
    </row>
    <row r="103" spans="6:245" x14ac:dyDescent="0.2">
      <c r="F103" s="179"/>
      <c r="G103" s="180"/>
      <c r="H103" s="276"/>
      <c r="AY103" s="179"/>
      <c r="AZ103" s="180"/>
      <c r="BA103" s="181"/>
      <c r="CE103" s="179"/>
      <c r="CF103" s="180"/>
      <c r="CG103" s="181"/>
      <c r="DK103" s="179"/>
      <c r="DL103" s="180"/>
      <c r="DM103" s="181"/>
      <c r="EQ103" s="179"/>
      <c r="ER103" s="180"/>
      <c r="ES103" s="181"/>
      <c r="FW103" s="179"/>
      <c r="FX103" s="180"/>
      <c r="FY103" s="181"/>
      <c r="HC103" s="179"/>
      <c r="HD103" s="180"/>
      <c r="HE103" s="181"/>
      <c r="II103" s="179"/>
      <c r="IJ103" s="180"/>
      <c r="IK103" s="181"/>
    </row>
    <row r="104" spans="6:245" x14ac:dyDescent="0.2">
      <c r="F104" s="179"/>
      <c r="G104" s="180"/>
      <c r="H104" s="276"/>
      <c r="AY104" s="179"/>
      <c r="AZ104" s="180"/>
      <c r="BA104" s="181"/>
      <c r="CE104" s="179"/>
      <c r="CF104" s="180"/>
      <c r="CG104" s="181"/>
      <c r="DK104" s="179"/>
      <c r="DL104" s="180"/>
      <c r="DM104" s="181"/>
      <c r="EQ104" s="179"/>
      <c r="ER104" s="180"/>
      <c r="ES104" s="181"/>
      <c r="FW104" s="179"/>
      <c r="FX104" s="180"/>
      <c r="FY104" s="181"/>
      <c r="HC104" s="179"/>
      <c r="HD104" s="180"/>
      <c r="HE104" s="181"/>
      <c r="II104" s="179"/>
      <c r="IJ104" s="180"/>
      <c r="IK104" s="181"/>
    </row>
    <row r="105" spans="6:245" x14ac:dyDescent="0.2">
      <c r="F105" s="179"/>
      <c r="G105" s="180"/>
      <c r="H105" s="276"/>
      <c r="AY105" s="179"/>
      <c r="AZ105" s="180"/>
      <c r="BA105" s="181"/>
      <c r="CE105" s="179"/>
      <c r="CF105" s="180"/>
      <c r="CG105" s="181"/>
      <c r="DK105" s="179"/>
      <c r="DL105" s="180"/>
      <c r="DM105" s="181"/>
      <c r="EQ105" s="179"/>
      <c r="ER105" s="180"/>
      <c r="ES105" s="181"/>
      <c r="FW105" s="179"/>
      <c r="FX105" s="180"/>
      <c r="FY105" s="181"/>
      <c r="HC105" s="179"/>
      <c r="HD105" s="180"/>
      <c r="HE105" s="181"/>
      <c r="II105" s="179"/>
      <c r="IJ105" s="180"/>
      <c r="IK105" s="181"/>
    </row>
    <row r="106" spans="6:245" x14ac:dyDescent="0.2">
      <c r="F106" s="179"/>
      <c r="G106" s="180"/>
      <c r="H106" s="276"/>
      <c r="AY106" s="179"/>
      <c r="AZ106" s="180"/>
      <c r="BA106" s="181"/>
      <c r="CE106" s="179"/>
      <c r="CF106" s="180"/>
      <c r="CG106" s="181"/>
      <c r="DK106" s="179"/>
      <c r="DL106" s="180"/>
      <c r="DM106" s="181"/>
      <c r="EQ106" s="179"/>
      <c r="ER106" s="180"/>
      <c r="ES106" s="181"/>
      <c r="FW106" s="179"/>
      <c r="FX106" s="180"/>
      <c r="FY106" s="181"/>
      <c r="HC106" s="179"/>
      <c r="HD106" s="180"/>
      <c r="HE106" s="181"/>
      <c r="II106" s="179"/>
      <c r="IJ106" s="180"/>
      <c r="IK106" s="181"/>
    </row>
    <row r="107" spans="6:245" x14ac:dyDescent="0.2">
      <c r="F107" s="179"/>
      <c r="G107" s="180"/>
      <c r="H107" s="276"/>
      <c r="AY107" s="179"/>
      <c r="AZ107" s="180"/>
      <c r="BA107" s="181"/>
      <c r="CE107" s="179"/>
      <c r="CF107" s="180"/>
      <c r="CG107" s="181"/>
      <c r="DK107" s="179"/>
      <c r="DL107" s="180"/>
      <c r="DM107" s="181"/>
      <c r="EQ107" s="179"/>
      <c r="ER107" s="180"/>
      <c r="ES107" s="181"/>
      <c r="FW107" s="179"/>
      <c r="FX107" s="180"/>
      <c r="FY107" s="181"/>
      <c r="HC107" s="179"/>
      <c r="HD107" s="180"/>
      <c r="HE107" s="181"/>
      <c r="II107" s="179"/>
      <c r="IJ107" s="180"/>
      <c r="IK107" s="181"/>
    </row>
    <row r="108" spans="6:245" x14ac:dyDescent="0.2">
      <c r="F108" s="179"/>
      <c r="G108" s="180"/>
      <c r="H108" s="276"/>
      <c r="AY108" s="179"/>
      <c r="AZ108" s="180"/>
      <c r="BA108" s="181"/>
      <c r="CE108" s="179"/>
      <c r="CF108" s="180"/>
      <c r="CG108" s="181"/>
      <c r="DK108" s="179"/>
      <c r="DL108" s="180"/>
      <c r="DM108" s="181"/>
      <c r="EQ108" s="179"/>
      <c r="ER108" s="180"/>
      <c r="ES108" s="181"/>
      <c r="FW108" s="179"/>
      <c r="FX108" s="180"/>
      <c r="FY108" s="181"/>
      <c r="HC108" s="179"/>
      <c r="HD108" s="180"/>
      <c r="HE108" s="181"/>
      <c r="II108" s="179"/>
      <c r="IJ108" s="180"/>
      <c r="IK108" s="181"/>
    </row>
    <row r="109" spans="6:245" x14ac:dyDescent="0.2">
      <c r="F109" s="179"/>
      <c r="G109" s="180"/>
      <c r="H109" s="276"/>
      <c r="AY109" s="179"/>
      <c r="AZ109" s="180"/>
      <c r="BA109" s="181"/>
      <c r="CE109" s="179"/>
      <c r="CF109" s="180"/>
      <c r="CG109" s="181"/>
      <c r="DK109" s="179"/>
      <c r="DL109" s="180"/>
      <c r="DM109" s="181"/>
      <c r="EQ109" s="179"/>
      <c r="ER109" s="180"/>
      <c r="ES109" s="181"/>
      <c r="FW109" s="179"/>
      <c r="FX109" s="180"/>
      <c r="FY109" s="181"/>
      <c r="HC109" s="179"/>
      <c r="HD109" s="180"/>
      <c r="HE109" s="181"/>
      <c r="II109" s="179"/>
      <c r="IJ109" s="180"/>
      <c r="IK109" s="181"/>
    </row>
    <row r="110" spans="6:245" x14ac:dyDescent="0.2">
      <c r="F110" s="179"/>
      <c r="G110" s="180"/>
      <c r="H110" s="276"/>
      <c r="AY110" s="179"/>
      <c r="AZ110" s="180"/>
      <c r="BA110" s="181"/>
      <c r="CE110" s="179"/>
      <c r="CF110" s="180"/>
      <c r="CG110" s="181"/>
      <c r="DK110" s="179"/>
      <c r="DL110" s="180"/>
      <c r="DM110" s="181"/>
      <c r="EQ110" s="179"/>
      <c r="ER110" s="180"/>
      <c r="ES110" s="181"/>
      <c r="FW110" s="179"/>
      <c r="FX110" s="180"/>
      <c r="FY110" s="181"/>
      <c r="HC110" s="179"/>
      <c r="HD110" s="180"/>
      <c r="HE110" s="181"/>
      <c r="II110" s="179"/>
      <c r="IJ110" s="180"/>
      <c r="IK110" s="181"/>
    </row>
    <row r="111" spans="6:245" x14ac:dyDescent="0.2">
      <c r="F111" s="179"/>
      <c r="G111" s="180"/>
      <c r="H111" s="276"/>
      <c r="AY111" s="179"/>
      <c r="AZ111" s="180"/>
      <c r="BA111" s="181"/>
      <c r="CE111" s="179"/>
      <c r="CF111" s="180"/>
      <c r="CG111" s="181"/>
      <c r="DK111" s="179"/>
      <c r="DL111" s="180"/>
      <c r="DM111" s="181"/>
      <c r="EQ111" s="179"/>
      <c r="ER111" s="180"/>
      <c r="ES111" s="181"/>
      <c r="FW111" s="179"/>
      <c r="FX111" s="180"/>
      <c r="FY111" s="181"/>
      <c r="HC111" s="179"/>
      <c r="HD111" s="180"/>
      <c r="HE111" s="181"/>
      <c r="II111" s="179"/>
      <c r="IJ111" s="180"/>
      <c r="IK111" s="181"/>
    </row>
    <row r="112" spans="6:245" x14ac:dyDescent="0.2">
      <c r="F112" s="179"/>
      <c r="G112" s="180"/>
      <c r="H112" s="276"/>
      <c r="AY112" s="179"/>
      <c r="AZ112" s="180"/>
      <c r="BA112" s="181"/>
      <c r="CE112" s="179"/>
      <c r="CF112" s="180"/>
      <c r="CG112" s="181"/>
      <c r="DK112" s="179"/>
      <c r="DL112" s="180"/>
      <c r="DM112" s="181"/>
      <c r="EQ112" s="179"/>
      <c r="ER112" s="180"/>
      <c r="ES112" s="181"/>
      <c r="FW112" s="179"/>
      <c r="FX112" s="180"/>
      <c r="FY112" s="181"/>
      <c r="HC112" s="179"/>
      <c r="HD112" s="180"/>
      <c r="HE112" s="181"/>
      <c r="II112" s="179"/>
      <c r="IJ112" s="180"/>
      <c r="IK112" s="181"/>
    </row>
    <row r="113" spans="6:245" x14ac:dyDescent="0.2">
      <c r="F113" s="179"/>
      <c r="G113" s="180"/>
      <c r="H113" s="276"/>
      <c r="AY113" s="179"/>
      <c r="AZ113" s="180"/>
      <c r="BA113" s="181"/>
      <c r="CE113" s="179"/>
      <c r="CF113" s="180"/>
      <c r="CG113" s="181"/>
      <c r="DK113" s="179"/>
      <c r="DL113" s="180"/>
      <c r="DM113" s="181"/>
      <c r="EQ113" s="179"/>
      <c r="ER113" s="180"/>
      <c r="ES113" s="181"/>
      <c r="FW113" s="179"/>
      <c r="FX113" s="180"/>
      <c r="FY113" s="181"/>
      <c r="HC113" s="179"/>
      <c r="HD113" s="180"/>
      <c r="HE113" s="181"/>
      <c r="II113" s="179"/>
      <c r="IJ113" s="180"/>
      <c r="IK113" s="181"/>
    </row>
    <row r="114" spans="6:245" x14ac:dyDescent="0.2">
      <c r="F114" s="179"/>
      <c r="G114" s="180"/>
      <c r="H114" s="276"/>
      <c r="AY114" s="179"/>
      <c r="AZ114" s="180"/>
      <c r="BA114" s="181"/>
      <c r="CE114" s="179"/>
      <c r="CF114" s="180"/>
      <c r="CG114" s="181"/>
      <c r="DK114" s="179"/>
      <c r="DL114" s="180"/>
      <c r="DM114" s="181"/>
      <c r="EQ114" s="179"/>
      <c r="ER114" s="180"/>
      <c r="ES114" s="181"/>
      <c r="FW114" s="179"/>
      <c r="FX114" s="180"/>
      <c r="FY114" s="181"/>
      <c r="HC114" s="179"/>
      <c r="HD114" s="180"/>
      <c r="HE114" s="181"/>
      <c r="II114" s="179"/>
      <c r="IJ114" s="180"/>
      <c r="IK114" s="181"/>
    </row>
    <row r="115" spans="6:245" x14ac:dyDescent="0.2">
      <c r="F115" s="179"/>
      <c r="G115" s="180"/>
      <c r="H115" s="276"/>
      <c r="AY115" s="179"/>
      <c r="AZ115" s="180"/>
      <c r="BA115" s="181"/>
      <c r="CE115" s="179"/>
      <c r="CF115" s="180"/>
      <c r="CG115" s="181"/>
      <c r="DK115" s="179"/>
      <c r="DL115" s="180"/>
      <c r="DM115" s="181"/>
      <c r="EQ115" s="179"/>
      <c r="ER115" s="180"/>
      <c r="ES115" s="181"/>
      <c r="FW115" s="179"/>
      <c r="FX115" s="180"/>
      <c r="FY115" s="181"/>
      <c r="HC115" s="179"/>
      <c r="HD115" s="180"/>
      <c r="HE115" s="181"/>
      <c r="II115" s="179"/>
      <c r="IJ115" s="180"/>
      <c r="IK115" s="181"/>
    </row>
    <row r="116" spans="6:245" x14ac:dyDescent="0.2">
      <c r="F116" s="179"/>
      <c r="G116" s="180"/>
      <c r="H116" s="276"/>
      <c r="AY116" s="179"/>
      <c r="AZ116" s="180"/>
      <c r="BA116" s="181"/>
      <c r="CE116" s="179"/>
      <c r="CF116" s="180"/>
      <c r="CG116" s="181"/>
      <c r="DK116" s="179"/>
      <c r="DL116" s="180"/>
      <c r="DM116" s="181"/>
      <c r="EQ116" s="179"/>
      <c r="ER116" s="180"/>
      <c r="ES116" s="181"/>
      <c r="FW116" s="179"/>
      <c r="FX116" s="180"/>
      <c r="FY116" s="181"/>
      <c r="HC116" s="179"/>
      <c r="HD116" s="180"/>
      <c r="HE116" s="181"/>
      <c r="II116" s="179"/>
      <c r="IJ116" s="180"/>
      <c r="IK116" s="181"/>
    </row>
    <row r="117" spans="6:245" x14ac:dyDescent="0.2">
      <c r="F117" s="179"/>
      <c r="G117" s="180"/>
      <c r="H117" s="276"/>
      <c r="AY117" s="179"/>
      <c r="AZ117" s="180"/>
      <c r="BA117" s="181"/>
      <c r="CE117" s="179"/>
      <c r="CF117" s="180"/>
      <c r="CG117" s="181"/>
      <c r="DK117" s="179"/>
      <c r="DL117" s="180"/>
      <c r="DM117" s="181"/>
      <c r="EQ117" s="179"/>
      <c r="ER117" s="180"/>
      <c r="ES117" s="181"/>
      <c r="FW117" s="179"/>
      <c r="FX117" s="180"/>
      <c r="FY117" s="181"/>
      <c r="HC117" s="179"/>
      <c r="HD117" s="180"/>
      <c r="HE117" s="181"/>
      <c r="II117" s="179"/>
      <c r="IJ117" s="180"/>
      <c r="IK117" s="181"/>
    </row>
    <row r="118" spans="6:245" x14ac:dyDescent="0.2">
      <c r="F118" s="179"/>
      <c r="G118" s="180"/>
      <c r="H118" s="276"/>
      <c r="AY118" s="179"/>
      <c r="AZ118" s="180"/>
      <c r="BA118" s="181"/>
      <c r="CE118" s="179"/>
      <c r="CF118" s="180"/>
      <c r="CG118" s="181"/>
      <c r="DK118" s="179"/>
      <c r="DL118" s="180"/>
      <c r="DM118" s="181"/>
      <c r="EQ118" s="179"/>
      <c r="ER118" s="180"/>
      <c r="ES118" s="181"/>
      <c r="FW118" s="179"/>
      <c r="FX118" s="180"/>
      <c r="FY118" s="181"/>
      <c r="HC118" s="179"/>
      <c r="HD118" s="180"/>
      <c r="HE118" s="181"/>
      <c r="II118" s="179"/>
      <c r="IJ118" s="180"/>
      <c r="IK118" s="181"/>
    </row>
    <row r="119" spans="6:245" x14ac:dyDescent="0.2">
      <c r="F119" s="179"/>
      <c r="G119" s="180"/>
      <c r="H119" s="276"/>
      <c r="AY119" s="179"/>
      <c r="AZ119" s="180"/>
      <c r="BA119" s="181"/>
      <c r="CE119" s="179"/>
      <c r="CF119" s="180"/>
      <c r="CG119" s="181"/>
      <c r="DK119" s="179"/>
      <c r="DL119" s="180"/>
      <c r="DM119" s="181"/>
      <c r="EQ119" s="179"/>
      <c r="ER119" s="180"/>
      <c r="ES119" s="181"/>
      <c r="FW119" s="179"/>
      <c r="FX119" s="180"/>
      <c r="FY119" s="181"/>
      <c r="HC119" s="179"/>
      <c r="HD119" s="180"/>
      <c r="HE119" s="181"/>
      <c r="II119" s="179"/>
      <c r="IJ119" s="180"/>
      <c r="IK119" s="181"/>
    </row>
    <row r="120" spans="6:245" x14ac:dyDescent="0.2">
      <c r="F120" s="179"/>
      <c r="G120" s="180"/>
      <c r="H120" s="276"/>
      <c r="AY120" s="179"/>
      <c r="AZ120" s="180"/>
      <c r="BA120" s="181"/>
      <c r="CE120" s="179"/>
      <c r="CF120" s="180"/>
      <c r="CG120" s="181"/>
      <c r="DK120" s="179"/>
      <c r="DL120" s="180"/>
      <c r="DM120" s="181"/>
      <c r="EQ120" s="179"/>
      <c r="ER120" s="180"/>
      <c r="ES120" s="181"/>
      <c r="FW120" s="179"/>
      <c r="FX120" s="180"/>
      <c r="FY120" s="181"/>
      <c r="HC120" s="179"/>
      <c r="HD120" s="180"/>
      <c r="HE120" s="181"/>
      <c r="II120" s="179"/>
      <c r="IJ120" s="180"/>
      <c r="IK120" s="181"/>
    </row>
    <row r="121" spans="6:245" x14ac:dyDescent="0.2">
      <c r="F121" s="179"/>
      <c r="G121" s="180"/>
      <c r="H121" s="276"/>
      <c r="AY121" s="179"/>
      <c r="AZ121" s="180"/>
      <c r="BA121" s="181"/>
      <c r="CE121" s="179"/>
      <c r="CF121" s="180"/>
      <c r="CG121" s="181"/>
      <c r="DK121" s="179"/>
      <c r="DL121" s="180"/>
      <c r="DM121" s="181"/>
      <c r="EQ121" s="179"/>
      <c r="ER121" s="180"/>
      <c r="ES121" s="181"/>
      <c r="FW121" s="179"/>
      <c r="FX121" s="180"/>
      <c r="FY121" s="181"/>
      <c r="HC121" s="179"/>
      <c r="HD121" s="180"/>
      <c r="HE121" s="181"/>
      <c r="II121" s="179"/>
      <c r="IJ121" s="180"/>
      <c r="IK121" s="181"/>
    </row>
    <row r="122" spans="6:245" x14ac:dyDescent="0.2">
      <c r="F122" s="179"/>
      <c r="G122" s="180"/>
      <c r="H122" s="276"/>
      <c r="AY122" s="179"/>
      <c r="AZ122" s="180"/>
      <c r="BA122" s="181"/>
      <c r="CE122" s="179"/>
      <c r="CF122" s="180"/>
      <c r="CG122" s="181"/>
      <c r="DK122" s="179"/>
      <c r="DL122" s="180"/>
      <c r="DM122" s="181"/>
      <c r="EQ122" s="179"/>
      <c r="ER122" s="180"/>
      <c r="ES122" s="181"/>
      <c r="FW122" s="179"/>
      <c r="FX122" s="180"/>
      <c r="FY122" s="181"/>
      <c r="HC122" s="179"/>
      <c r="HD122" s="180"/>
      <c r="HE122" s="181"/>
      <c r="II122" s="179"/>
      <c r="IJ122" s="180"/>
      <c r="IK122" s="181"/>
    </row>
    <row r="123" spans="6:245" x14ac:dyDescent="0.2">
      <c r="F123" s="179"/>
      <c r="G123" s="180"/>
      <c r="H123" s="276"/>
      <c r="AY123" s="179"/>
      <c r="AZ123" s="180"/>
      <c r="BA123" s="181"/>
      <c r="CE123" s="179"/>
      <c r="CF123" s="180"/>
      <c r="CG123" s="181"/>
      <c r="DK123" s="179"/>
      <c r="DL123" s="180"/>
      <c r="DM123" s="181"/>
      <c r="EQ123" s="179"/>
      <c r="ER123" s="180"/>
      <c r="ES123" s="181"/>
      <c r="FW123" s="179"/>
      <c r="FX123" s="180"/>
      <c r="FY123" s="181"/>
      <c r="HC123" s="179"/>
      <c r="HD123" s="180"/>
      <c r="HE123" s="181"/>
      <c r="II123" s="179"/>
      <c r="IJ123" s="180"/>
      <c r="IK123" s="181"/>
    </row>
    <row r="124" spans="6:245" x14ac:dyDescent="0.2">
      <c r="F124" s="179"/>
      <c r="G124" s="180"/>
      <c r="H124" s="276"/>
      <c r="AY124" s="179"/>
      <c r="AZ124" s="180"/>
      <c r="BA124" s="181"/>
      <c r="CE124" s="179"/>
      <c r="CF124" s="180"/>
      <c r="CG124" s="181"/>
      <c r="DK124" s="179"/>
      <c r="DL124" s="180"/>
      <c r="DM124" s="181"/>
      <c r="EQ124" s="179"/>
      <c r="ER124" s="180"/>
      <c r="ES124" s="181"/>
      <c r="FW124" s="179"/>
      <c r="FX124" s="180"/>
      <c r="FY124" s="181"/>
      <c r="HC124" s="179"/>
      <c r="HD124" s="180"/>
      <c r="HE124" s="181"/>
      <c r="II124" s="179"/>
      <c r="IJ124" s="180"/>
      <c r="IK124" s="181"/>
    </row>
    <row r="125" spans="6:245" x14ac:dyDescent="0.2">
      <c r="F125" s="179"/>
      <c r="G125" s="180"/>
      <c r="H125" s="276"/>
      <c r="AY125" s="179"/>
      <c r="AZ125" s="180"/>
      <c r="BA125" s="181"/>
      <c r="CE125" s="179"/>
      <c r="CF125" s="180"/>
      <c r="CG125" s="181"/>
      <c r="DK125" s="179"/>
      <c r="DL125" s="180"/>
      <c r="DM125" s="181"/>
      <c r="EQ125" s="179"/>
      <c r="ER125" s="180"/>
      <c r="ES125" s="181"/>
      <c r="FW125" s="179"/>
      <c r="FX125" s="180"/>
      <c r="FY125" s="181"/>
      <c r="HC125" s="179"/>
      <c r="HD125" s="180"/>
      <c r="HE125" s="181"/>
      <c r="II125" s="179"/>
      <c r="IJ125" s="180"/>
      <c r="IK125" s="181"/>
    </row>
    <row r="126" spans="6:245" x14ac:dyDescent="0.2">
      <c r="F126" s="179"/>
      <c r="G126" s="180"/>
      <c r="H126" s="276"/>
      <c r="AY126" s="179"/>
      <c r="AZ126" s="180"/>
      <c r="BA126" s="181"/>
      <c r="CE126" s="179"/>
      <c r="CF126" s="180"/>
      <c r="CG126" s="181"/>
      <c r="DK126" s="179"/>
      <c r="DL126" s="180"/>
      <c r="DM126" s="181"/>
      <c r="EQ126" s="179"/>
      <c r="ER126" s="180"/>
      <c r="ES126" s="181"/>
      <c r="FW126" s="179"/>
      <c r="FX126" s="180"/>
      <c r="FY126" s="181"/>
      <c r="HC126" s="179"/>
      <c r="HD126" s="180"/>
      <c r="HE126" s="181"/>
      <c r="II126" s="179"/>
      <c r="IJ126" s="180"/>
      <c r="IK126" s="181"/>
    </row>
    <row r="127" spans="6:245" x14ac:dyDescent="0.2">
      <c r="F127" s="179"/>
      <c r="G127" s="180"/>
      <c r="H127" s="276"/>
      <c r="AY127" s="179"/>
      <c r="AZ127" s="180"/>
      <c r="BA127" s="181"/>
      <c r="CE127" s="179"/>
      <c r="CF127" s="180"/>
      <c r="CG127" s="181"/>
      <c r="DK127" s="179"/>
      <c r="DL127" s="180"/>
      <c r="DM127" s="181"/>
      <c r="EQ127" s="179"/>
      <c r="ER127" s="180"/>
      <c r="ES127" s="181"/>
      <c r="FW127" s="179"/>
      <c r="FX127" s="180"/>
      <c r="FY127" s="181"/>
      <c r="HC127" s="179"/>
      <c r="HD127" s="180"/>
      <c r="HE127" s="181"/>
      <c r="II127" s="179"/>
      <c r="IJ127" s="180"/>
      <c r="IK127" s="181"/>
    </row>
    <row r="128" spans="6:245" x14ac:dyDescent="0.2">
      <c r="F128" s="179"/>
      <c r="G128" s="180"/>
      <c r="H128" s="276"/>
      <c r="AY128" s="179"/>
      <c r="AZ128" s="180"/>
      <c r="BA128" s="181"/>
      <c r="CE128" s="179"/>
      <c r="CF128" s="180"/>
      <c r="CG128" s="181"/>
      <c r="DK128" s="179"/>
      <c r="DL128" s="180"/>
      <c r="DM128" s="181"/>
      <c r="EQ128" s="179"/>
      <c r="ER128" s="180"/>
      <c r="ES128" s="181"/>
      <c r="FW128" s="179"/>
      <c r="FX128" s="180"/>
      <c r="FY128" s="181"/>
      <c r="HC128" s="179"/>
      <c r="HD128" s="180"/>
      <c r="HE128" s="181"/>
      <c r="II128" s="179"/>
      <c r="IJ128" s="180"/>
      <c r="IK128" s="181"/>
    </row>
    <row r="129" spans="6:245" x14ac:dyDescent="0.2">
      <c r="F129" s="179"/>
      <c r="G129" s="180"/>
      <c r="H129" s="276"/>
      <c r="AY129" s="179"/>
      <c r="AZ129" s="180"/>
      <c r="BA129" s="181"/>
      <c r="CE129" s="179"/>
      <c r="CF129" s="180"/>
      <c r="CG129" s="181"/>
      <c r="DK129" s="179"/>
      <c r="DL129" s="180"/>
      <c r="DM129" s="181"/>
      <c r="EQ129" s="179"/>
      <c r="ER129" s="180"/>
      <c r="ES129" s="181"/>
      <c r="FW129" s="179"/>
      <c r="FX129" s="180"/>
      <c r="FY129" s="181"/>
      <c r="HC129" s="179"/>
      <c r="HD129" s="180"/>
      <c r="HE129" s="181"/>
      <c r="II129" s="179"/>
      <c r="IJ129" s="180"/>
      <c r="IK129" s="181"/>
    </row>
    <row r="130" spans="6:245" x14ac:dyDescent="0.2">
      <c r="F130" s="179"/>
      <c r="G130" s="180"/>
      <c r="H130" s="276"/>
      <c r="AY130" s="179"/>
      <c r="AZ130" s="180"/>
      <c r="BA130" s="181"/>
      <c r="CE130" s="179"/>
      <c r="CF130" s="180"/>
      <c r="CG130" s="181"/>
      <c r="DK130" s="179"/>
      <c r="DL130" s="180"/>
      <c r="DM130" s="181"/>
      <c r="EQ130" s="179"/>
      <c r="ER130" s="180"/>
      <c r="ES130" s="181"/>
      <c r="FW130" s="179"/>
      <c r="FX130" s="180"/>
      <c r="FY130" s="181"/>
      <c r="HC130" s="179"/>
      <c r="HD130" s="180"/>
      <c r="HE130" s="181"/>
      <c r="II130" s="179"/>
      <c r="IJ130" s="180"/>
      <c r="IK130" s="181"/>
    </row>
    <row r="131" spans="6:245" x14ac:dyDescent="0.2">
      <c r="F131" s="179"/>
      <c r="G131" s="180"/>
      <c r="H131" s="276"/>
      <c r="AY131" s="179"/>
      <c r="AZ131" s="180"/>
      <c r="BA131" s="181"/>
      <c r="CE131" s="179"/>
      <c r="CF131" s="180"/>
      <c r="CG131" s="181"/>
      <c r="DK131" s="179"/>
      <c r="DL131" s="180"/>
      <c r="DM131" s="181"/>
      <c r="EQ131" s="179"/>
      <c r="ER131" s="180"/>
      <c r="ES131" s="181"/>
      <c r="FW131" s="179"/>
      <c r="FX131" s="180"/>
      <c r="FY131" s="181"/>
      <c r="HC131" s="179"/>
      <c r="HD131" s="180"/>
      <c r="HE131" s="181"/>
      <c r="II131" s="179"/>
      <c r="IJ131" s="180"/>
      <c r="IK131" s="181"/>
    </row>
    <row r="132" spans="6:245" x14ac:dyDescent="0.2">
      <c r="F132" s="179"/>
      <c r="G132" s="180"/>
      <c r="H132" s="276"/>
      <c r="AY132" s="179"/>
      <c r="AZ132" s="180"/>
      <c r="BA132" s="181"/>
      <c r="CE132" s="179"/>
      <c r="CF132" s="180"/>
      <c r="CG132" s="181"/>
      <c r="DK132" s="179"/>
      <c r="DL132" s="180"/>
      <c r="DM132" s="181"/>
      <c r="EQ132" s="179"/>
      <c r="ER132" s="180"/>
      <c r="ES132" s="181"/>
      <c r="FW132" s="179"/>
      <c r="FX132" s="180"/>
      <c r="FY132" s="181"/>
      <c r="HC132" s="179"/>
      <c r="HD132" s="180"/>
      <c r="HE132" s="181"/>
      <c r="II132" s="179"/>
      <c r="IJ132" s="180"/>
      <c r="IK132" s="181"/>
    </row>
    <row r="133" spans="6:245" x14ac:dyDescent="0.2">
      <c r="F133" s="179"/>
      <c r="G133" s="180"/>
      <c r="H133" s="276"/>
      <c r="AY133" s="179"/>
      <c r="AZ133" s="180"/>
      <c r="BA133" s="181"/>
      <c r="CE133" s="179"/>
      <c r="CF133" s="180"/>
      <c r="CG133" s="181"/>
      <c r="DK133" s="179"/>
      <c r="DL133" s="180"/>
      <c r="DM133" s="181"/>
      <c r="EQ133" s="179"/>
      <c r="ER133" s="180"/>
      <c r="ES133" s="181"/>
      <c r="FW133" s="179"/>
      <c r="FX133" s="180"/>
      <c r="FY133" s="181"/>
      <c r="HC133" s="179"/>
      <c r="HD133" s="180"/>
      <c r="HE133" s="181"/>
      <c r="II133" s="179"/>
      <c r="IJ133" s="180"/>
      <c r="IK133" s="181"/>
    </row>
    <row r="134" spans="6:245" x14ac:dyDescent="0.2">
      <c r="F134" s="179"/>
      <c r="G134" s="180"/>
      <c r="H134" s="276"/>
      <c r="AY134" s="179"/>
      <c r="AZ134" s="180"/>
      <c r="BA134" s="181"/>
      <c r="CE134" s="179"/>
      <c r="CF134" s="180"/>
      <c r="CG134" s="181"/>
      <c r="DK134" s="179"/>
      <c r="DL134" s="180"/>
      <c r="DM134" s="181"/>
      <c r="EQ134" s="179"/>
      <c r="ER134" s="180"/>
      <c r="ES134" s="181"/>
      <c r="FW134" s="179"/>
      <c r="FX134" s="180"/>
      <c r="FY134" s="181"/>
      <c r="HC134" s="179"/>
      <c r="HD134" s="180"/>
      <c r="HE134" s="181"/>
      <c r="II134" s="179"/>
      <c r="IJ134" s="180"/>
      <c r="IK134" s="181"/>
    </row>
    <row r="135" spans="6:245" x14ac:dyDescent="0.2">
      <c r="F135" s="179"/>
      <c r="G135" s="180"/>
      <c r="H135" s="276"/>
      <c r="AY135" s="179"/>
      <c r="AZ135" s="180"/>
      <c r="BA135" s="181"/>
      <c r="CE135" s="179"/>
      <c r="CF135" s="180"/>
      <c r="CG135" s="181"/>
      <c r="DK135" s="179"/>
      <c r="DL135" s="180"/>
      <c r="DM135" s="181"/>
      <c r="EQ135" s="179"/>
      <c r="ER135" s="180"/>
      <c r="ES135" s="181"/>
      <c r="FW135" s="179"/>
      <c r="FX135" s="180"/>
      <c r="FY135" s="181"/>
      <c r="HC135" s="179"/>
      <c r="HD135" s="180"/>
      <c r="HE135" s="181"/>
      <c r="II135" s="179"/>
      <c r="IJ135" s="180"/>
      <c r="IK135" s="181"/>
    </row>
    <row r="136" spans="6:245" x14ac:dyDescent="0.2">
      <c r="F136" s="179"/>
      <c r="G136" s="180"/>
      <c r="H136" s="276"/>
      <c r="AY136" s="179"/>
      <c r="AZ136" s="180"/>
      <c r="BA136" s="181"/>
      <c r="CE136" s="179"/>
      <c r="CF136" s="180"/>
      <c r="CG136" s="181"/>
      <c r="DK136" s="179"/>
      <c r="DL136" s="180"/>
      <c r="DM136" s="181"/>
      <c r="EQ136" s="179"/>
      <c r="ER136" s="180"/>
      <c r="ES136" s="181"/>
      <c r="FW136" s="179"/>
      <c r="FX136" s="180"/>
      <c r="FY136" s="181"/>
      <c r="HC136" s="179"/>
      <c r="HD136" s="180"/>
      <c r="HE136" s="181"/>
      <c r="II136" s="179"/>
      <c r="IJ136" s="180"/>
      <c r="IK136" s="181"/>
    </row>
    <row r="137" spans="6:245" x14ac:dyDescent="0.2">
      <c r="F137" s="179"/>
      <c r="G137" s="180"/>
      <c r="H137" s="276"/>
      <c r="AY137" s="179"/>
      <c r="AZ137" s="180"/>
      <c r="BA137" s="181"/>
      <c r="CE137" s="179"/>
      <c r="CF137" s="180"/>
      <c r="CG137" s="181"/>
      <c r="DK137" s="179"/>
      <c r="DL137" s="180"/>
      <c r="DM137" s="181"/>
      <c r="EQ137" s="179"/>
      <c r="ER137" s="180"/>
      <c r="ES137" s="181"/>
      <c r="FW137" s="179"/>
      <c r="FX137" s="180"/>
      <c r="FY137" s="181"/>
      <c r="HC137" s="179"/>
      <c r="HD137" s="180"/>
      <c r="HE137" s="181"/>
      <c r="II137" s="179"/>
      <c r="IJ137" s="180"/>
      <c r="IK137" s="181"/>
    </row>
    <row r="138" spans="6:245" x14ac:dyDescent="0.2">
      <c r="F138" s="179"/>
      <c r="G138" s="180"/>
      <c r="H138" s="276"/>
      <c r="AY138" s="179"/>
      <c r="AZ138" s="180"/>
      <c r="BA138" s="181"/>
      <c r="CE138" s="179"/>
      <c r="CF138" s="180"/>
      <c r="CG138" s="181"/>
      <c r="DK138" s="179"/>
      <c r="DL138" s="180"/>
      <c r="DM138" s="181"/>
      <c r="EQ138" s="179"/>
      <c r="ER138" s="180"/>
      <c r="ES138" s="181"/>
      <c r="FW138" s="179"/>
      <c r="FX138" s="180"/>
      <c r="FY138" s="181"/>
      <c r="HC138" s="179"/>
      <c r="HD138" s="180"/>
      <c r="HE138" s="181"/>
      <c r="II138" s="179"/>
      <c r="IJ138" s="180"/>
      <c r="IK138" s="181"/>
    </row>
    <row r="139" spans="6:245" x14ac:dyDescent="0.2">
      <c r="F139" s="179"/>
      <c r="G139" s="180"/>
      <c r="H139" s="276"/>
      <c r="AY139" s="179"/>
      <c r="AZ139" s="180"/>
      <c r="BA139" s="181"/>
      <c r="CE139" s="179"/>
      <c r="CF139" s="180"/>
      <c r="CG139" s="181"/>
      <c r="DK139" s="179"/>
      <c r="DL139" s="180"/>
      <c r="DM139" s="181"/>
      <c r="EQ139" s="179"/>
      <c r="ER139" s="180"/>
      <c r="ES139" s="181"/>
      <c r="FW139" s="179"/>
      <c r="FX139" s="180"/>
      <c r="FY139" s="181"/>
      <c r="HC139" s="179"/>
      <c r="HD139" s="180"/>
      <c r="HE139" s="181"/>
      <c r="II139" s="179"/>
      <c r="IJ139" s="180"/>
      <c r="IK139" s="181"/>
    </row>
    <row r="140" spans="6:245" x14ac:dyDescent="0.2">
      <c r="F140" s="179"/>
      <c r="G140" s="180"/>
      <c r="H140" s="276"/>
      <c r="AY140" s="179"/>
      <c r="AZ140" s="180"/>
      <c r="BA140" s="181"/>
      <c r="CE140" s="179"/>
      <c r="CF140" s="180"/>
      <c r="CG140" s="181"/>
      <c r="DK140" s="179"/>
      <c r="DL140" s="180"/>
      <c r="DM140" s="181"/>
      <c r="EQ140" s="179"/>
      <c r="ER140" s="180"/>
      <c r="ES140" s="181"/>
      <c r="FW140" s="179"/>
      <c r="FX140" s="180"/>
      <c r="FY140" s="181"/>
      <c r="HC140" s="179"/>
      <c r="HD140" s="180"/>
      <c r="HE140" s="181"/>
      <c r="II140" s="179"/>
      <c r="IJ140" s="180"/>
      <c r="IK140" s="181"/>
    </row>
    <row r="141" spans="6:245" x14ac:dyDescent="0.2">
      <c r="F141" s="179"/>
      <c r="G141" s="180"/>
      <c r="H141" s="276"/>
      <c r="AY141" s="179"/>
      <c r="AZ141" s="180"/>
      <c r="BA141" s="181"/>
      <c r="CE141" s="179"/>
      <c r="CF141" s="180"/>
      <c r="CG141" s="181"/>
      <c r="DK141" s="179"/>
      <c r="DL141" s="180"/>
      <c r="DM141" s="181"/>
      <c r="EQ141" s="179"/>
      <c r="ER141" s="180"/>
      <c r="ES141" s="181"/>
      <c r="FW141" s="179"/>
      <c r="FX141" s="180"/>
      <c r="FY141" s="181"/>
      <c r="HC141" s="179"/>
      <c r="HD141" s="180"/>
      <c r="HE141" s="181"/>
      <c r="II141" s="179"/>
      <c r="IJ141" s="180"/>
      <c r="IK141" s="181"/>
    </row>
    <row r="142" spans="6:245" x14ac:dyDescent="0.2">
      <c r="F142" s="179"/>
      <c r="G142" s="180"/>
      <c r="H142" s="276"/>
      <c r="AY142" s="179"/>
      <c r="AZ142" s="180"/>
      <c r="BA142" s="181"/>
      <c r="CE142" s="179"/>
      <c r="CF142" s="180"/>
      <c r="CG142" s="181"/>
      <c r="DK142" s="179"/>
      <c r="DL142" s="180"/>
      <c r="DM142" s="181"/>
      <c r="EQ142" s="179"/>
      <c r="ER142" s="180"/>
      <c r="ES142" s="181"/>
      <c r="FW142" s="179"/>
      <c r="FX142" s="180"/>
      <c r="FY142" s="181"/>
      <c r="HC142" s="179"/>
      <c r="HD142" s="180"/>
      <c r="HE142" s="181"/>
      <c r="II142" s="179"/>
      <c r="IJ142" s="180"/>
      <c r="IK142" s="181"/>
    </row>
    <row r="143" spans="6:245" x14ac:dyDescent="0.2">
      <c r="F143" s="179"/>
      <c r="G143" s="180"/>
      <c r="H143" s="276"/>
      <c r="AY143" s="179"/>
      <c r="AZ143" s="180"/>
      <c r="BA143" s="181"/>
      <c r="CE143" s="179"/>
      <c r="CF143" s="180"/>
      <c r="CG143" s="181"/>
      <c r="DK143" s="179"/>
      <c r="DL143" s="180"/>
      <c r="DM143" s="181"/>
      <c r="EQ143" s="179"/>
      <c r="ER143" s="180"/>
      <c r="ES143" s="181"/>
      <c r="FW143" s="179"/>
      <c r="FX143" s="180"/>
      <c r="FY143" s="181"/>
      <c r="HC143" s="179"/>
      <c r="HD143" s="180"/>
      <c r="HE143" s="181"/>
      <c r="II143" s="179"/>
      <c r="IJ143" s="180"/>
      <c r="IK143" s="181"/>
    </row>
    <row r="144" spans="6:245" x14ac:dyDescent="0.2">
      <c r="F144" s="179"/>
      <c r="G144" s="180"/>
      <c r="H144" s="276"/>
      <c r="AY144" s="179"/>
      <c r="AZ144" s="180"/>
      <c r="BA144" s="181"/>
      <c r="CE144" s="179"/>
      <c r="CF144" s="180"/>
      <c r="CG144" s="181"/>
      <c r="DK144" s="179"/>
      <c r="DL144" s="180"/>
      <c r="DM144" s="181"/>
      <c r="EQ144" s="179"/>
      <c r="ER144" s="180"/>
      <c r="ES144" s="181"/>
      <c r="FW144" s="179"/>
      <c r="FX144" s="180"/>
      <c r="FY144" s="181"/>
      <c r="HC144" s="179"/>
      <c r="HD144" s="180"/>
      <c r="HE144" s="181"/>
      <c r="II144" s="179"/>
      <c r="IJ144" s="180"/>
      <c r="IK144" s="181"/>
    </row>
    <row r="145" spans="6:245" x14ac:dyDescent="0.2">
      <c r="F145" s="179"/>
      <c r="G145" s="180"/>
      <c r="H145" s="276"/>
      <c r="AY145" s="179"/>
      <c r="AZ145" s="180"/>
      <c r="BA145" s="181"/>
      <c r="CE145" s="179"/>
      <c r="CF145" s="180"/>
      <c r="CG145" s="181"/>
      <c r="DK145" s="179"/>
      <c r="DL145" s="180"/>
      <c r="DM145" s="181"/>
      <c r="EQ145" s="179"/>
      <c r="ER145" s="180"/>
      <c r="ES145" s="181"/>
      <c r="FW145" s="179"/>
      <c r="FX145" s="180"/>
      <c r="FY145" s="181"/>
      <c r="HC145" s="179"/>
      <c r="HD145" s="180"/>
      <c r="HE145" s="181"/>
      <c r="II145" s="179"/>
      <c r="IJ145" s="180"/>
      <c r="IK145" s="181"/>
    </row>
    <row r="146" spans="6:245" x14ac:dyDescent="0.2">
      <c r="F146" s="179"/>
      <c r="G146" s="180"/>
      <c r="H146" s="276"/>
      <c r="AY146" s="179"/>
      <c r="AZ146" s="180"/>
      <c r="BA146" s="181"/>
      <c r="CE146" s="179"/>
      <c r="CF146" s="180"/>
      <c r="CG146" s="181"/>
      <c r="DK146" s="179"/>
      <c r="DL146" s="180"/>
      <c r="DM146" s="181"/>
      <c r="EQ146" s="179"/>
      <c r="ER146" s="180"/>
      <c r="ES146" s="181"/>
      <c r="FW146" s="179"/>
      <c r="FX146" s="180"/>
      <c r="FY146" s="181"/>
      <c r="HC146" s="179"/>
      <c r="HD146" s="180"/>
      <c r="HE146" s="181"/>
      <c r="II146" s="179"/>
      <c r="IJ146" s="180"/>
      <c r="IK146" s="181"/>
    </row>
    <row r="147" spans="6:245" x14ac:dyDescent="0.2">
      <c r="F147" s="179"/>
      <c r="G147" s="180"/>
      <c r="H147" s="276"/>
      <c r="AY147" s="179"/>
      <c r="AZ147" s="180"/>
      <c r="BA147" s="181"/>
      <c r="CE147" s="179"/>
      <c r="CF147" s="180"/>
      <c r="CG147" s="181"/>
      <c r="DK147" s="179"/>
      <c r="DL147" s="180"/>
      <c r="DM147" s="181"/>
      <c r="EQ147" s="179"/>
      <c r="ER147" s="180"/>
      <c r="ES147" s="181"/>
      <c r="FW147" s="179"/>
      <c r="FX147" s="180"/>
      <c r="FY147" s="181"/>
      <c r="HC147" s="179"/>
      <c r="HD147" s="180"/>
      <c r="HE147" s="181"/>
      <c r="II147" s="179"/>
      <c r="IJ147" s="180"/>
      <c r="IK147" s="181"/>
    </row>
    <row r="148" spans="6:245" x14ac:dyDescent="0.2">
      <c r="F148" s="179"/>
      <c r="G148" s="180"/>
      <c r="H148" s="276"/>
      <c r="AY148" s="179"/>
      <c r="AZ148" s="180"/>
      <c r="BA148" s="181"/>
      <c r="CE148" s="179"/>
      <c r="CF148" s="180"/>
      <c r="CG148" s="181"/>
      <c r="DK148" s="179"/>
      <c r="DL148" s="180"/>
      <c r="DM148" s="181"/>
      <c r="EQ148" s="179"/>
      <c r="ER148" s="180"/>
      <c r="ES148" s="181"/>
      <c r="FW148" s="179"/>
      <c r="FX148" s="180"/>
      <c r="FY148" s="181"/>
      <c r="HC148" s="179"/>
      <c r="HD148" s="180"/>
      <c r="HE148" s="181"/>
      <c r="II148" s="179"/>
      <c r="IJ148" s="180"/>
      <c r="IK148" s="181"/>
    </row>
    <row r="149" spans="6:245" x14ac:dyDescent="0.2">
      <c r="F149" s="179"/>
      <c r="G149" s="180"/>
      <c r="H149" s="276"/>
      <c r="AY149" s="179"/>
      <c r="AZ149" s="180"/>
      <c r="BA149" s="181"/>
      <c r="CE149" s="179"/>
      <c r="CF149" s="180"/>
      <c r="CG149" s="181"/>
      <c r="DK149" s="179"/>
      <c r="DL149" s="180"/>
      <c r="DM149" s="181"/>
      <c r="EQ149" s="179"/>
      <c r="ER149" s="180"/>
      <c r="ES149" s="181"/>
      <c r="FW149" s="179"/>
      <c r="FX149" s="180"/>
      <c r="FY149" s="181"/>
      <c r="HC149" s="179"/>
      <c r="HD149" s="180"/>
      <c r="HE149" s="181"/>
      <c r="II149" s="179"/>
      <c r="IJ149" s="180"/>
      <c r="IK149" s="181"/>
    </row>
    <row r="150" spans="6:245" x14ac:dyDescent="0.2">
      <c r="F150" s="179"/>
      <c r="G150" s="180"/>
      <c r="H150" s="276"/>
      <c r="AY150" s="179"/>
      <c r="AZ150" s="180"/>
      <c r="BA150" s="181"/>
      <c r="CE150" s="179"/>
      <c r="CF150" s="180"/>
      <c r="CG150" s="181"/>
      <c r="DK150" s="179"/>
      <c r="DL150" s="180"/>
      <c r="DM150" s="181"/>
      <c r="EQ150" s="179"/>
      <c r="ER150" s="180"/>
      <c r="ES150" s="181"/>
      <c r="FW150" s="179"/>
      <c r="FX150" s="180"/>
      <c r="FY150" s="181"/>
      <c r="HC150" s="179"/>
      <c r="HD150" s="180"/>
      <c r="HE150" s="181"/>
      <c r="II150" s="179"/>
      <c r="IJ150" s="180"/>
      <c r="IK150" s="181"/>
    </row>
    <row r="151" spans="6:245" x14ac:dyDescent="0.2">
      <c r="F151" s="179"/>
      <c r="G151" s="180"/>
      <c r="H151" s="276"/>
      <c r="AY151" s="179"/>
      <c r="AZ151" s="180"/>
      <c r="BA151" s="181"/>
      <c r="CE151" s="179"/>
      <c r="CF151" s="180"/>
      <c r="CG151" s="181"/>
      <c r="DK151" s="179"/>
      <c r="DL151" s="180"/>
      <c r="DM151" s="181"/>
      <c r="EQ151" s="179"/>
      <c r="ER151" s="180"/>
      <c r="ES151" s="181"/>
      <c r="FW151" s="179"/>
      <c r="FX151" s="180"/>
      <c r="FY151" s="181"/>
      <c r="HC151" s="179"/>
      <c r="HD151" s="180"/>
      <c r="HE151" s="181"/>
      <c r="II151" s="179"/>
      <c r="IJ151" s="180"/>
      <c r="IK151" s="181"/>
    </row>
    <row r="152" spans="6:245" x14ac:dyDescent="0.2">
      <c r="F152" s="179"/>
      <c r="G152" s="180"/>
      <c r="H152" s="276"/>
      <c r="AY152" s="179"/>
      <c r="AZ152" s="180"/>
      <c r="BA152" s="181"/>
      <c r="CE152" s="179"/>
      <c r="CF152" s="180"/>
      <c r="CG152" s="181"/>
      <c r="DK152" s="179"/>
      <c r="DL152" s="180"/>
      <c r="DM152" s="181"/>
      <c r="EQ152" s="179"/>
      <c r="ER152" s="180"/>
      <c r="ES152" s="181"/>
      <c r="FW152" s="179"/>
      <c r="FX152" s="180"/>
      <c r="FY152" s="181"/>
      <c r="HC152" s="179"/>
      <c r="HD152" s="180"/>
      <c r="HE152" s="181"/>
      <c r="II152" s="179"/>
      <c r="IJ152" s="180"/>
      <c r="IK152" s="181"/>
    </row>
    <row r="153" spans="6:245" x14ac:dyDescent="0.2">
      <c r="F153" s="179"/>
      <c r="G153" s="180"/>
      <c r="H153" s="276"/>
      <c r="AY153" s="179"/>
      <c r="AZ153" s="180"/>
      <c r="BA153" s="181"/>
      <c r="CE153" s="179"/>
      <c r="CF153" s="180"/>
      <c r="CG153" s="181"/>
      <c r="DK153" s="179"/>
      <c r="DL153" s="180"/>
      <c r="DM153" s="181"/>
      <c r="EQ153" s="179"/>
      <c r="ER153" s="180"/>
      <c r="ES153" s="181"/>
      <c r="FW153" s="179"/>
      <c r="FX153" s="180"/>
      <c r="FY153" s="181"/>
      <c r="HC153" s="179"/>
      <c r="HD153" s="180"/>
      <c r="HE153" s="181"/>
      <c r="II153" s="179"/>
      <c r="IJ153" s="180"/>
      <c r="IK153" s="181"/>
    </row>
    <row r="154" spans="6:245" x14ac:dyDescent="0.2">
      <c r="F154" s="179"/>
      <c r="G154" s="180"/>
      <c r="H154" s="276"/>
      <c r="AY154" s="179"/>
      <c r="AZ154" s="180"/>
      <c r="BA154" s="181"/>
      <c r="CE154" s="179"/>
      <c r="CF154" s="180"/>
      <c r="CG154" s="181"/>
      <c r="DK154" s="179"/>
      <c r="DL154" s="180"/>
      <c r="DM154" s="181"/>
      <c r="EQ154" s="179"/>
      <c r="ER154" s="180"/>
      <c r="ES154" s="181"/>
      <c r="FW154" s="179"/>
      <c r="FX154" s="180"/>
      <c r="FY154" s="181"/>
      <c r="HC154" s="179"/>
      <c r="HD154" s="180"/>
      <c r="HE154" s="181"/>
      <c r="II154" s="179"/>
      <c r="IJ154" s="180"/>
      <c r="IK154" s="181"/>
    </row>
    <row r="155" spans="6:245" x14ac:dyDescent="0.2">
      <c r="F155" s="179"/>
      <c r="G155" s="180"/>
      <c r="H155" s="276"/>
      <c r="AY155" s="179"/>
      <c r="AZ155" s="180"/>
      <c r="BA155" s="181"/>
      <c r="CE155" s="179"/>
      <c r="CF155" s="180"/>
      <c r="CG155" s="181"/>
      <c r="DK155" s="179"/>
      <c r="DL155" s="180"/>
      <c r="DM155" s="181"/>
      <c r="EQ155" s="179"/>
      <c r="ER155" s="180"/>
      <c r="ES155" s="181"/>
      <c r="FW155" s="179"/>
      <c r="FX155" s="180"/>
      <c r="FY155" s="181"/>
      <c r="HC155" s="179"/>
      <c r="HD155" s="180"/>
      <c r="HE155" s="181"/>
      <c r="II155" s="179"/>
      <c r="IJ155" s="180"/>
      <c r="IK155" s="181"/>
    </row>
    <row r="156" spans="6:245" x14ac:dyDescent="0.2">
      <c r="F156" s="179"/>
      <c r="G156" s="180"/>
      <c r="H156" s="276"/>
      <c r="AY156" s="179"/>
      <c r="AZ156" s="180"/>
      <c r="BA156" s="181"/>
      <c r="CE156" s="179"/>
      <c r="CF156" s="180"/>
      <c r="CG156" s="181"/>
      <c r="DK156" s="179"/>
      <c r="DL156" s="180"/>
      <c r="DM156" s="181"/>
      <c r="EQ156" s="179"/>
      <c r="ER156" s="180"/>
      <c r="ES156" s="181"/>
      <c r="FW156" s="179"/>
      <c r="FX156" s="180"/>
      <c r="FY156" s="181"/>
      <c r="HC156" s="179"/>
      <c r="HD156" s="180"/>
      <c r="HE156" s="181"/>
      <c r="II156" s="179"/>
      <c r="IJ156" s="180"/>
      <c r="IK156" s="181"/>
    </row>
    <row r="157" spans="6:245" x14ac:dyDescent="0.2">
      <c r="F157" s="179"/>
      <c r="G157" s="180"/>
      <c r="H157" s="276"/>
      <c r="AY157" s="179"/>
      <c r="AZ157" s="180"/>
      <c r="BA157" s="181"/>
      <c r="CE157" s="179"/>
      <c r="CF157" s="180"/>
      <c r="CG157" s="181"/>
      <c r="DK157" s="179"/>
      <c r="DL157" s="180"/>
      <c r="DM157" s="181"/>
      <c r="EQ157" s="179"/>
      <c r="ER157" s="180"/>
      <c r="ES157" s="181"/>
      <c r="FW157" s="179"/>
      <c r="FX157" s="180"/>
      <c r="FY157" s="181"/>
      <c r="HC157" s="179"/>
      <c r="HD157" s="180"/>
      <c r="HE157" s="181"/>
      <c r="II157" s="179"/>
      <c r="IJ157" s="180"/>
      <c r="IK157" s="181"/>
    </row>
    <row r="158" spans="6:245" x14ac:dyDescent="0.2">
      <c r="F158" s="179"/>
      <c r="G158" s="180"/>
      <c r="H158" s="276"/>
      <c r="AY158" s="179"/>
      <c r="AZ158" s="180"/>
      <c r="BA158" s="181"/>
      <c r="CE158" s="179"/>
      <c r="CF158" s="180"/>
      <c r="CG158" s="181"/>
      <c r="DK158" s="179"/>
      <c r="DL158" s="180"/>
      <c r="DM158" s="181"/>
      <c r="EQ158" s="179"/>
      <c r="ER158" s="180"/>
      <c r="ES158" s="181"/>
      <c r="FW158" s="179"/>
      <c r="FX158" s="180"/>
      <c r="FY158" s="181"/>
      <c r="HC158" s="179"/>
      <c r="HD158" s="180"/>
      <c r="HE158" s="181"/>
      <c r="II158" s="179"/>
      <c r="IJ158" s="180"/>
      <c r="IK158" s="181"/>
    </row>
    <row r="159" spans="6:245" x14ac:dyDescent="0.2">
      <c r="F159" s="179"/>
      <c r="G159" s="180"/>
      <c r="H159" s="276"/>
      <c r="AY159" s="179"/>
      <c r="AZ159" s="180"/>
      <c r="BA159" s="181"/>
      <c r="CE159" s="179"/>
      <c r="CF159" s="180"/>
      <c r="CG159" s="181"/>
      <c r="DK159" s="179"/>
      <c r="DL159" s="180"/>
      <c r="DM159" s="181"/>
      <c r="EQ159" s="179"/>
      <c r="ER159" s="180"/>
      <c r="ES159" s="181"/>
      <c r="FW159" s="179"/>
      <c r="FX159" s="180"/>
      <c r="FY159" s="181"/>
      <c r="HC159" s="179"/>
      <c r="HD159" s="180"/>
      <c r="HE159" s="181"/>
      <c r="II159" s="179"/>
      <c r="IJ159" s="180"/>
      <c r="IK159" s="181"/>
    </row>
    <row r="160" spans="6:245" x14ac:dyDescent="0.2">
      <c r="F160" s="179"/>
      <c r="G160" s="180"/>
      <c r="H160" s="276"/>
      <c r="AY160" s="179"/>
      <c r="AZ160" s="180"/>
      <c r="BA160" s="181"/>
      <c r="CE160" s="179"/>
      <c r="CF160" s="180"/>
      <c r="CG160" s="181"/>
      <c r="DK160" s="179"/>
      <c r="DL160" s="180"/>
      <c r="DM160" s="181"/>
      <c r="EQ160" s="179"/>
      <c r="ER160" s="180"/>
      <c r="ES160" s="181"/>
      <c r="FW160" s="179"/>
      <c r="FX160" s="180"/>
      <c r="FY160" s="181"/>
      <c r="HC160" s="179"/>
      <c r="HD160" s="180"/>
      <c r="HE160" s="181"/>
      <c r="II160" s="179"/>
      <c r="IJ160" s="180"/>
      <c r="IK160" s="181"/>
    </row>
    <row r="161" spans="6:245" x14ac:dyDescent="0.2">
      <c r="F161" s="179"/>
      <c r="G161" s="180"/>
      <c r="H161" s="276"/>
      <c r="AY161" s="179"/>
      <c r="AZ161" s="180"/>
      <c r="BA161" s="181"/>
      <c r="CE161" s="179"/>
      <c r="CF161" s="180"/>
      <c r="CG161" s="181"/>
      <c r="DK161" s="179"/>
      <c r="DL161" s="180"/>
      <c r="DM161" s="181"/>
      <c r="EQ161" s="179"/>
      <c r="ER161" s="180"/>
      <c r="ES161" s="181"/>
      <c r="FW161" s="179"/>
      <c r="FX161" s="180"/>
      <c r="FY161" s="181"/>
      <c r="HC161" s="179"/>
      <c r="HD161" s="180"/>
      <c r="HE161" s="181"/>
      <c r="II161" s="179"/>
      <c r="IJ161" s="180"/>
      <c r="IK161" s="181"/>
    </row>
    <row r="162" spans="6:245" x14ac:dyDescent="0.2">
      <c r="F162" s="179"/>
      <c r="G162" s="180"/>
      <c r="H162" s="276"/>
      <c r="AY162" s="179"/>
      <c r="AZ162" s="180"/>
      <c r="BA162" s="181"/>
      <c r="CE162" s="179"/>
      <c r="CF162" s="180"/>
      <c r="CG162" s="181"/>
      <c r="DK162" s="179"/>
      <c r="DL162" s="180"/>
      <c r="DM162" s="181"/>
      <c r="EQ162" s="179"/>
      <c r="ER162" s="180"/>
      <c r="ES162" s="181"/>
      <c r="FW162" s="179"/>
      <c r="FX162" s="180"/>
      <c r="FY162" s="181"/>
      <c r="HC162" s="179"/>
      <c r="HD162" s="180"/>
      <c r="HE162" s="181"/>
      <c r="II162" s="179"/>
      <c r="IJ162" s="180"/>
      <c r="IK162" s="181"/>
    </row>
    <row r="163" spans="6:245" x14ac:dyDescent="0.2">
      <c r="F163" s="179"/>
      <c r="G163" s="180"/>
      <c r="H163" s="276"/>
      <c r="AY163" s="179"/>
      <c r="AZ163" s="180"/>
      <c r="BA163" s="181"/>
      <c r="CE163" s="179"/>
      <c r="CF163" s="180"/>
      <c r="CG163" s="181"/>
      <c r="DK163" s="179"/>
      <c r="DL163" s="180"/>
      <c r="DM163" s="181"/>
      <c r="EQ163" s="179"/>
      <c r="ER163" s="180"/>
      <c r="ES163" s="181"/>
      <c r="FW163" s="179"/>
      <c r="FX163" s="180"/>
      <c r="FY163" s="181"/>
      <c r="HC163" s="179"/>
      <c r="HD163" s="180"/>
      <c r="HE163" s="181"/>
      <c r="II163" s="179"/>
      <c r="IJ163" s="180"/>
      <c r="IK163" s="181"/>
    </row>
    <row r="164" spans="6:245" x14ac:dyDescent="0.2">
      <c r="F164" s="179"/>
      <c r="G164" s="180"/>
      <c r="H164" s="276"/>
      <c r="AY164" s="179"/>
      <c r="AZ164" s="180"/>
      <c r="BA164" s="181"/>
      <c r="CE164" s="179"/>
      <c r="CF164" s="180"/>
      <c r="CG164" s="181"/>
      <c r="DK164" s="179"/>
      <c r="DL164" s="180"/>
      <c r="DM164" s="181"/>
      <c r="EQ164" s="179"/>
      <c r="ER164" s="180"/>
      <c r="ES164" s="181"/>
      <c r="FW164" s="179"/>
      <c r="FX164" s="180"/>
      <c r="FY164" s="181"/>
      <c r="HC164" s="179"/>
      <c r="HD164" s="180"/>
      <c r="HE164" s="181"/>
      <c r="II164" s="179"/>
      <c r="IJ164" s="180"/>
      <c r="IK164" s="181"/>
    </row>
    <row r="165" spans="6:245" x14ac:dyDescent="0.2">
      <c r="F165" s="179"/>
      <c r="G165" s="180"/>
      <c r="H165" s="276"/>
      <c r="AY165" s="179"/>
      <c r="AZ165" s="180"/>
      <c r="BA165" s="181"/>
      <c r="CE165" s="179"/>
      <c r="CF165" s="180"/>
      <c r="CG165" s="181"/>
      <c r="DK165" s="179"/>
      <c r="DL165" s="180"/>
      <c r="DM165" s="181"/>
      <c r="EQ165" s="179"/>
      <c r="ER165" s="180"/>
      <c r="ES165" s="181"/>
      <c r="FW165" s="179"/>
      <c r="FX165" s="180"/>
      <c r="FY165" s="181"/>
      <c r="HC165" s="179"/>
      <c r="HD165" s="180"/>
      <c r="HE165" s="181"/>
      <c r="II165" s="179"/>
      <c r="IJ165" s="180"/>
      <c r="IK165" s="181"/>
    </row>
    <row r="166" spans="6:245" x14ac:dyDescent="0.2">
      <c r="F166" s="179"/>
      <c r="G166" s="180"/>
      <c r="H166" s="276"/>
      <c r="AY166" s="179"/>
      <c r="AZ166" s="180"/>
      <c r="BA166" s="181"/>
      <c r="CE166" s="179"/>
      <c r="CF166" s="180"/>
      <c r="CG166" s="181"/>
      <c r="DK166" s="179"/>
      <c r="DL166" s="180"/>
      <c r="DM166" s="181"/>
      <c r="EQ166" s="179"/>
      <c r="ER166" s="180"/>
      <c r="ES166" s="181"/>
      <c r="FW166" s="179"/>
      <c r="FX166" s="180"/>
      <c r="FY166" s="181"/>
      <c r="HC166" s="179"/>
      <c r="HD166" s="180"/>
      <c r="HE166" s="181"/>
      <c r="II166" s="179"/>
      <c r="IJ166" s="180"/>
      <c r="IK166" s="181"/>
    </row>
    <row r="167" spans="6:245" x14ac:dyDescent="0.2">
      <c r="F167" s="179"/>
      <c r="G167" s="180"/>
      <c r="H167" s="276"/>
      <c r="AY167" s="179"/>
      <c r="AZ167" s="180"/>
      <c r="BA167" s="181"/>
      <c r="CE167" s="179"/>
      <c r="CF167" s="180"/>
      <c r="CG167" s="181"/>
      <c r="DK167" s="179"/>
      <c r="DL167" s="180"/>
      <c r="DM167" s="181"/>
      <c r="EQ167" s="179"/>
      <c r="ER167" s="180"/>
      <c r="ES167" s="181"/>
      <c r="FW167" s="179"/>
      <c r="FX167" s="180"/>
      <c r="FY167" s="181"/>
      <c r="HC167" s="179"/>
      <c r="HD167" s="180"/>
      <c r="HE167" s="181"/>
      <c r="II167" s="179"/>
      <c r="IJ167" s="180"/>
      <c r="IK167" s="181"/>
    </row>
    <row r="168" spans="6:245" x14ac:dyDescent="0.2">
      <c r="F168" s="179"/>
      <c r="G168" s="180"/>
      <c r="H168" s="276"/>
      <c r="AY168" s="179"/>
      <c r="AZ168" s="180"/>
      <c r="BA168" s="181"/>
      <c r="CE168" s="179"/>
      <c r="CF168" s="180"/>
      <c r="CG168" s="181"/>
      <c r="DK168" s="179"/>
      <c r="DL168" s="180"/>
      <c r="DM168" s="181"/>
      <c r="EQ168" s="179"/>
      <c r="ER168" s="180"/>
      <c r="ES168" s="181"/>
      <c r="FW168" s="179"/>
      <c r="FX168" s="180"/>
      <c r="FY168" s="181"/>
      <c r="HC168" s="179"/>
      <c r="HD168" s="180"/>
      <c r="HE168" s="181"/>
      <c r="II168" s="179"/>
      <c r="IJ168" s="180"/>
      <c r="IK168" s="181"/>
    </row>
    <row r="169" spans="6:245" x14ac:dyDescent="0.2">
      <c r="F169" s="179"/>
      <c r="G169" s="180"/>
      <c r="H169" s="276"/>
      <c r="AY169" s="179"/>
      <c r="AZ169" s="180"/>
      <c r="BA169" s="181"/>
      <c r="CE169" s="179"/>
      <c r="CF169" s="180"/>
      <c r="CG169" s="181"/>
      <c r="DK169" s="179"/>
      <c r="DL169" s="180"/>
      <c r="DM169" s="181"/>
      <c r="EQ169" s="179"/>
      <c r="ER169" s="180"/>
      <c r="ES169" s="181"/>
      <c r="FW169" s="179"/>
      <c r="FX169" s="180"/>
      <c r="FY169" s="181"/>
      <c r="HC169" s="179"/>
      <c r="HD169" s="180"/>
      <c r="HE169" s="181"/>
      <c r="II169" s="179"/>
      <c r="IJ169" s="180"/>
      <c r="IK169" s="181"/>
    </row>
    <row r="170" spans="6:245" x14ac:dyDescent="0.2">
      <c r="F170" s="179"/>
      <c r="G170" s="180"/>
      <c r="H170" s="276"/>
      <c r="AY170" s="179"/>
      <c r="AZ170" s="180"/>
      <c r="BA170" s="181"/>
      <c r="CE170" s="179"/>
      <c r="CF170" s="180"/>
      <c r="CG170" s="181"/>
      <c r="DK170" s="179"/>
      <c r="DL170" s="180"/>
      <c r="DM170" s="181"/>
      <c r="EQ170" s="179"/>
      <c r="ER170" s="180"/>
      <c r="ES170" s="181"/>
      <c r="FW170" s="179"/>
      <c r="FX170" s="180"/>
      <c r="FY170" s="181"/>
      <c r="HC170" s="179"/>
      <c r="HD170" s="180"/>
      <c r="HE170" s="181"/>
      <c r="II170" s="179"/>
      <c r="IJ170" s="180"/>
      <c r="IK170" s="181"/>
    </row>
    <row r="171" spans="6:245" x14ac:dyDescent="0.2">
      <c r="F171" s="179"/>
      <c r="G171" s="180"/>
      <c r="H171" s="276"/>
      <c r="AY171" s="179"/>
      <c r="AZ171" s="180"/>
      <c r="BA171" s="181"/>
      <c r="CE171" s="179"/>
      <c r="CF171" s="180"/>
      <c r="CG171" s="181"/>
      <c r="DK171" s="179"/>
      <c r="DL171" s="180"/>
      <c r="DM171" s="181"/>
      <c r="EQ171" s="179"/>
      <c r="ER171" s="180"/>
      <c r="ES171" s="181"/>
      <c r="FW171" s="179"/>
      <c r="FX171" s="180"/>
      <c r="FY171" s="181"/>
      <c r="HC171" s="179"/>
      <c r="HD171" s="180"/>
      <c r="HE171" s="181"/>
      <c r="II171" s="179"/>
      <c r="IJ171" s="180"/>
      <c r="IK171" s="181"/>
    </row>
    <row r="172" spans="6:245" x14ac:dyDescent="0.2">
      <c r="F172" s="179"/>
      <c r="G172" s="180"/>
      <c r="H172" s="276"/>
      <c r="AY172" s="179"/>
      <c r="AZ172" s="180"/>
      <c r="BA172" s="181"/>
      <c r="CE172" s="179"/>
      <c r="CF172" s="180"/>
      <c r="CG172" s="181"/>
      <c r="DK172" s="179"/>
      <c r="DL172" s="180"/>
      <c r="DM172" s="181"/>
      <c r="EQ172" s="179"/>
      <c r="ER172" s="180"/>
      <c r="ES172" s="181"/>
      <c r="FW172" s="179"/>
      <c r="FX172" s="180"/>
      <c r="FY172" s="181"/>
      <c r="HC172" s="179"/>
      <c r="HD172" s="180"/>
      <c r="HE172" s="181"/>
      <c r="II172" s="179"/>
      <c r="IJ172" s="180"/>
      <c r="IK172" s="181"/>
    </row>
    <row r="173" spans="6:245" x14ac:dyDescent="0.2">
      <c r="F173" s="179"/>
      <c r="G173" s="180"/>
      <c r="H173" s="276"/>
      <c r="AY173" s="179"/>
      <c r="AZ173" s="180"/>
      <c r="BA173" s="181"/>
      <c r="CE173" s="179"/>
      <c r="CF173" s="180"/>
      <c r="CG173" s="181"/>
      <c r="DK173" s="179"/>
      <c r="DL173" s="180"/>
      <c r="DM173" s="181"/>
      <c r="EQ173" s="179"/>
      <c r="ER173" s="180"/>
      <c r="ES173" s="181"/>
      <c r="FW173" s="179"/>
      <c r="FX173" s="180"/>
      <c r="FY173" s="181"/>
      <c r="HC173" s="179"/>
      <c r="HD173" s="180"/>
      <c r="HE173" s="181"/>
      <c r="II173" s="179"/>
      <c r="IJ173" s="180"/>
      <c r="IK173" s="181"/>
    </row>
    <row r="174" spans="6:245" x14ac:dyDescent="0.2">
      <c r="F174" s="179"/>
      <c r="G174" s="180"/>
      <c r="H174" s="276"/>
      <c r="AY174" s="179"/>
      <c r="AZ174" s="180"/>
      <c r="BA174" s="181"/>
      <c r="CE174" s="179"/>
      <c r="CF174" s="180"/>
      <c r="CG174" s="181"/>
      <c r="DK174" s="179"/>
      <c r="DL174" s="180"/>
      <c r="DM174" s="181"/>
      <c r="EQ174" s="179"/>
      <c r="ER174" s="180"/>
      <c r="ES174" s="181"/>
      <c r="FW174" s="179"/>
      <c r="FX174" s="180"/>
      <c r="FY174" s="181"/>
      <c r="HC174" s="179"/>
      <c r="HD174" s="180"/>
      <c r="HE174" s="181"/>
      <c r="II174" s="179"/>
      <c r="IJ174" s="180"/>
      <c r="IK174" s="181"/>
    </row>
    <row r="175" spans="6:245" x14ac:dyDescent="0.2">
      <c r="F175" s="179"/>
      <c r="G175" s="180"/>
      <c r="H175" s="276"/>
      <c r="AY175" s="179"/>
      <c r="AZ175" s="180"/>
      <c r="BA175" s="181"/>
      <c r="CE175" s="179"/>
      <c r="CF175" s="180"/>
      <c r="CG175" s="181"/>
      <c r="DK175" s="179"/>
      <c r="DL175" s="180"/>
      <c r="DM175" s="181"/>
      <c r="EQ175" s="179"/>
      <c r="ER175" s="180"/>
      <c r="ES175" s="181"/>
      <c r="FW175" s="179"/>
      <c r="FX175" s="180"/>
      <c r="FY175" s="181"/>
      <c r="HC175" s="179"/>
      <c r="HD175" s="180"/>
      <c r="HE175" s="181"/>
      <c r="II175" s="179"/>
      <c r="IJ175" s="180"/>
      <c r="IK175" s="181"/>
    </row>
    <row r="176" spans="6:245" x14ac:dyDescent="0.2">
      <c r="F176" s="179"/>
      <c r="G176" s="180"/>
      <c r="H176" s="276"/>
      <c r="AY176" s="179"/>
      <c r="AZ176" s="180"/>
      <c r="BA176" s="181"/>
      <c r="CE176" s="179"/>
      <c r="CF176" s="180"/>
      <c r="CG176" s="181"/>
      <c r="DK176" s="179"/>
      <c r="DL176" s="180"/>
      <c r="DM176" s="181"/>
      <c r="EQ176" s="179"/>
      <c r="ER176" s="180"/>
      <c r="ES176" s="181"/>
      <c r="FW176" s="179"/>
      <c r="FX176" s="180"/>
      <c r="FY176" s="181"/>
      <c r="HC176" s="179"/>
      <c r="HD176" s="180"/>
      <c r="HE176" s="181"/>
      <c r="II176" s="179"/>
      <c r="IJ176" s="180"/>
      <c r="IK176" s="181"/>
    </row>
    <row r="177" spans="6:245" x14ac:dyDescent="0.2">
      <c r="F177" s="179"/>
      <c r="G177" s="180"/>
      <c r="H177" s="276"/>
      <c r="AY177" s="179"/>
      <c r="AZ177" s="180"/>
      <c r="BA177" s="181"/>
      <c r="CE177" s="179"/>
      <c r="CF177" s="180"/>
      <c r="CG177" s="181"/>
      <c r="DK177" s="179"/>
      <c r="DL177" s="180"/>
      <c r="DM177" s="181"/>
      <c r="EQ177" s="179"/>
      <c r="ER177" s="180"/>
      <c r="ES177" s="181"/>
      <c r="FW177" s="179"/>
      <c r="FX177" s="180"/>
      <c r="FY177" s="181"/>
      <c r="HC177" s="179"/>
      <c r="HD177" s="180"/>
      <c r="HE177" s="181"/>
      <c r="II177" s="179"/>
      <c r="IJ177" s="180"/>
      <c r="IK177" s="181"/>
    </row>
    <row r="178" spans="6:245" x14ac:dyDescent="0.2">
      <c r="F178" s="179"/>
      <c r="G178" s="180"/>
      <c r="H178" s="276"/>
      <c r="AY178" s="179"/>
      <c r="AZ178" s="180"/>
      <c r="BA178" s="181"/>
      <c r="CE178" s="179"/>
      <c r="CF178" s="180"/>
      <c r="CG178" s="181"/>
      <c r="DK178" s="179"/>
      <c r="DL178" s="180"/>
      <c r="DM178" s="181"/>
      <c r="EQ178" s="179"/>
      <c r="ER178" s="180"/>
      <c r="ES178" s="181"/>
      <c r="FW178" s="179"/>
      <c r="FX178" s="180"/>
      <c r="FY178" s="181"/>
      <c r="HC178" s="179"/>
      <c r="HD178" s="180"/>
      <c r="HE178" s="181"/>
      <c r="II178" s="179"/>
      <c r="IJ178" s="180"/>
      <c r="IK178" s="181"/>
    </row>
    <row r="179" spans="6:245" x14ac:dyDescent="0.2">
      <c r="F179" s="179"/>
      <c r="G179" s="180"/>
      <c r="H179" s="276"/>
      <c r="AY179" s="179"/>
      <c r="AZ179" s="180"/>
      <c r="BA179" s="181"/>
      <c r="CE179" s="179"/>
      <c r="CF179" s="180"/>
      <c r="CG179" s="181"/>
      <c r="DK179" s="179"/>
      <c r="DL179" s="180"/>
      <c r="DM179" s="181"/>
      <c r="EQ179" s="179"/>
      <c r="ER179" s="180"/>
      <c r="ES179" s="181"/>
      <c r="FW179" s="179"/>
      <c r="FX179" s="180"/>
      <c r="FY179" s="181"/>
      <c r="HC179" s="179"/>
      <c r="HD179" s="180"/>
      <c r="HE179" s="181"/>
      <c r="II179" s="179"/>
      <c r="IJ179" s="180"/>
      <c r="IK179" s="181"/>
    </row>
    <row r="180" spans="6:245" x14ac:dyDescent="0.2">
      <c r="F180" s="179"/>
      <c r="G180" s="180"/>
      <c r="H180" s="276"/>
      <c r="AY180" s="179"/>
      <c r="AZ180" s="180"/>
      <c r="BA180" s="181"/>
      <c r="CE180" s="179"/>
      <c r="CF180" s="180"/>
      <c r="CG180" s="181"/>
      <c r="DK180" s="179"/>
      <c r="DL180" s="180"/>
      <c r="DM180" s="181"/>
      <c r="EQ180" s="179"/>
      <c r="ER180" s="180"/>
      <c r="ES180" s="181"/>
      <c r="FW180" s="179"/>
      <c r="FX180" s="180"/>
      <c r="FY180" s="181"/>
      <c r="HC180" s="179"/>
      <c r="HD180" s="180"/>
      <c r="HE180" s="181"/>
      <c r="II180" s="179"/>
      <c r="IJ180" s="180"/>
      <c r="IK180" s="181"/>
    </row>
    <row r="181" spans="6:245" x14ac:dyDescent="0.2">
      <c r="F181" s="179"/>
      <c r="G181" s="180"/>
      <c r="H181" s="276"/>
      <c r="AY181" s="179"/>
      <c r="AZ181" s="180"/>
      <c r="BA181" s="181"/>
      <c r="CE181" s="179"/>
      <c r="CF181" s="180"/>
      <c r="CG181" s="181"/>
      <c r="DK181" s="179"/>
      <c r="DL181" s="180"/>
      <c r="DM181" s="181"/>
      <c r="EQ181" s="179"/>
      <c r="ER181" s="180"/>
      <c r="ES181" s="181"/>
      <c r="FW181" s="179"/>
      <c r="FX181" s="180"/>
      <c r="FY181" s="181"/>
      <c r="HC181" s="179"/>
      <c r="HD181" s="180"/>
      <c r="HE181" s="181"/>
      <c r="II181" s="179"/>
      <c r="IJ181" s="180"/>
      <c r="IK181" s="181"/>
    </row>
    <row r="182" spans="6:245" x14ac:dyDescent="0.2">
      <c r="F182" s="179"/>
      <c r="G182" s="180"/>
      <c r="H182" s="276"/>
      <c r="AY182" s="179"/>
      <c r="AZ182" s="180"/>
      <c r="BA182" s="181"/>
      <c r="CE182" s="179"/>
      <c r="CF182" s="180"/>
      <c r="CG182" s="181"/>
      <c r="DK182" s="179"/>
      <c r="DL182" s="180"/>
      <c r="DM182" s="181"/>
      <c r="EQ182" s="179"/>
      <c r="ER182" s="180"/>
      <c r="ES182" s="181"/>
      <c r="FW182" s="179"/>
      <c r="FX182" s="180"/>
      <c r="FY182" s="181"/>
      <c r="HC182" s="179"/>
      <c r="HD182" s="180"/>
      <c r="HE182" s="181"/>
      <c r="II182" s="179"/>
      <c r="IJ182" s="180"/>
      <c r="IK182" s="181"/>
    </row>
    <row r="183" spans="6:245" x14ac:dyDescent="0.2">
      <c r="F183" s="179"/>
      <c r="G183" s="180"/>
      <c r="H183" s="276"/>
      <c r="AY183" s="179"/>
      <c r="AZ183" s="180"/>
      <c r="BA183" s="181"/>
      <c r="CE183" s="179"/>
      <c r="CF183" s="180"/>
      <c r="CG183" s="181"/>
      <c r="DK183" s="179"/>
      <c r="DL183" s="180"/>
      <c r="DM183" s="181"/>
      <c r="EQ183" s="179"/>
      <c r="ER183" s="180"/>
      <c r="ES183" s="181"/>
      <c r="FW183" s="179"/>
      <c r="FX183" s="180"/>
      <c r="FY183" s="181"/>
      <c r="HC183" s="179"/>
      <c r="HD183" s="180"/>
      <c r="HE183" s="181"/>
      <c r="II183" s="179"/>
      <c r="IJ183" s="180"/>
      <c r="IK183" s="181"/>
    </row>
    <row r="184" spans="6:245" x14ac:dyDescent="0.2">
      <c r="F184" s="179"/>
      <c r="G184" s="180"/>
      <c r="H184" s="276"/>
      <c r="AY184" s="179"/>
      <c r="AZ184" s="180"/>
      <c r="BA184" s="181"/>
      <c r="CE184" s="179"/>
      <c r="CF184" s="180"/>
      <c r="CG184" s="181"/>
      <c r="DK184" s="179"/>
      <c r="DL184" s="180"/>
      <c r="DM184" s="181"/>
      <c r="EQ184" s="179"/>
      <c r="ER184" s="180"/>
      <c r="ES184" s="181"/>
      <c r="FW184" s="179"/>
      <c r="FX184" s="180"/>
      <c r="FY184" s="181"/>
      <c r="HC184" s="179"/>
      <c r="HD184" s="180"/>
      <c r="HE184" s="181"/>
      <c r="II184" s="179"/>
      <c r="IJ184" s="180"/>
      <c r="IK184" s="181"/>
    </row>
    <row r="185" spans="6:245" x14ac:dyDescent="0.2">
      <c r="F185" s="179"/>
      <c r="G185" s="180"/>
      <c r="H185" s="276"/>
      <c r="AY185" s="179"/>
      <c r="AZ185" s="180"/>
      <c r="BA185" s="181"/>
      <c r="CE185" s="179"/>
      <c r="CF185" s="180"/>
      <c r="CG185" s="181"/>
      <c r="DK185" s="179"/>
      <c r="DL185" s="180"/>
      <c r="DM185" s="181"/>
      <c r="EQ185" s="179"/>
      <c r="ER185" s="180"/>
      <c r="ES185" s="181"/>
      <c r="FW185" s="179"/>
      <c r="FX185" s="180"/>
      <c r="FY185" s="181"/>
      <c r="HC185" s="179"/>
      <c r="HD185" s="180"/>
      <c r="HE185" s="181"/>
      <c r="II185" s="179"/>
      <c r="IJ185" s="180"/>
      <c r="IK185" s="181"/>
    </row>
    <row r="186" spans="6:245" x14ac:dyDescent="0.2">
      <c r="F186" s="179"/>
      <c r="G186" s="180"/>
      <c r="H186" s="276"/>
      <c r="AY186" s="179"/>
      <c r="AZ186" s="180"/>
      <c r="BA186" s="181"/>
      <c r="CE186" s="179"/>
      <c r="CF186" s="180"/>
      <c r="CG186" s="181"/>
      <c r="DK186" s="179"/>
      <c r="DL186" s="180"/>
      <c r="DM186" s="181"/>
      <c r="EQ186" s="179"/>
      <c r="ER186" s="180"/>
      <c r="ES186" s="181"/>
      <c r="FW186" s="179"/>
      <c r="FX186" s="180"/>
      <c r="FY186" s="181"/>
      <c r="HC186" s="179"/>
      <c r="HD186" s="180"/>
      <c r="HE186" s="181"/>
      <c r="II186" s="179"/>
      <c r="IJ186" s="180"/>
      <c r="IK186" s="181"/>
    </row>
    <row r="187" spans="6:245" x14ac:dyDescent="0.2">
      <c r="F187" s="179"/>
      <c r="G187" s="180"/>
      <c r="H187" s="276"/>
      <c r="AY187" s="179"/>
      <c r="AZ187" s="180"/>
      <c r="BA187" s="181"/>
      <c r="CE187" s="179"/>
      <c r="CF187" s="180"/>
      <c r="CG187" s="181"/>
      <c r="DK187" s="179"/>
      <c r="DL187" s="180"/>
      <c r="DM187" s="181"/>
      <c r="EQ187" s="179"/>
      <c r="ER187" s="180"/>
      <c r="ES187" s="181"/>
      <c r="FW187" s="179"/>
      <c r="FX187" s="180"/>
      <c r="FY187" s="181"/>
      <c r="HC187" s="179"/>
      <c r="HD187" s="180"/>
      <c r="HE187" s="181"/>
      <c r="II187" s="179"/>
      <c r="IJ187" s="180"/>
      <c r="IK187" s="181"/>
    </row>
    <row r="188" spans="6:245" x14ac:dyDescent="0.2">
      <c r="F188" s="179"/>
      <c r="G188" s="180"/>
      <c r="H188" s="276"/>
      <c r="AY188" s="179"/>
      <c r="AZ188" s="180"/>
      <c r="BA188" s="181"/>
      <c r="CE188" s="179"/>
      <c r="CF188" s="180"/>
      <c r="CG188" s="181"/>
      <c r="DK188" s="179"/>
      <c r="DL188" s="180"/>
      <c r="DM188" s="181"/>
      <c r="EQ188" s="179"/>
      <c r="ER188" s="180"/>
      <c r="ES188" s="181"/>
      <c r="FW188" s="179"/>
      <c r="FX188" s="180"/>
      <c r="FY188" s="181"/>
      <c r="HC188" s="179"/>
      <c r="HD188" s="180"/>
      <c r="HE188" s="181"/>
      <c r="II188" s="179"/>
      <c r="IJ188" s="180"/>
      <c r="IK188" s="181"/>
    </row>
    <row r="189" spans="6:245" x14ac:dyDescent="0.2">
      <c r="F189" s="179"/>
      <c r="G189" s="180"/>
      <c r="H189" s="276"/>
      <c r="AY189" s="179"/>
      <c r="AZ189" s="180"/>
      <c r="BA189" s="181"/>
      <c r="CE189" s="179"/>
      <c r="CF189" s="180"/>
      <c r="CG189" s="181"/>
      <c r="DK189" s="179"/>
      <c r="DL189" s="180"/>
      <c r="DM189" s="181"/>
      <c r="EQ189" s="179"/>
      <c r="ER189" s="180"/>
      <c r="ES189" s="181"/>
      <c r="FW189" s="179"/>
      <c r="FX189" s="180"/>
      <c r="FY189" s="181"/>
      <c r="HC189" s="179"/>
      <c r="HD189" s="180"/>
      <c r="HE189" s="181"/>
      <c r="II189" s="179"/>
      <c r="IJ189" s="180"/>
      <c r="IK189" s="181"/>
    </row>
    <row r="190" spans="6:245" x14ac:dyDescent="0.2">
      <c r="F190" s="179"/>
      <c r="G190" s="180"/>
      <c r="H190" s="276"/>
      <c r="AY190" s="179"/>
      <c r="AZ190" s="180"/>
      <c r="BA190" s="181"/>
      <c r="CE190" s="179"/>
      <c r="CF190" s="180"/>
      <c r="CG190" s="181"/>
      <c r="DK190" s="179"/>
      <c r="DL190" s="180"/>
      <c r="DM190" s="181"/>
      <c r="EQ190" s="179"/>
      <c r="ER190" s="180"/>
      <c r="ES190" s="181"/>
      <c r="FW190" s="179"/>
      <c r="FX190" s="180"/>
      <c r="FY190" s="181"/>
      <c r="HC190" s="179"/>
      <c r="HD190" s="180"/>
      <c r="HE190" s="181"/>
      <c r="II190" s="179"/>
      <c r="IJ190" s="180"/>
      <c r="IK190" s="181"/>
    </row>
    <row r="191" spans="6:245" x14ac:dyDescent="0.2">
      <c r="F191" s="179"/>
      <c r="G191" s="180"/>
      <c r="H191" s="276"/>
      <c r="AY191" s="179"/>
      <c r="AZ191" s="180"/>
      <c r="BA191" s="181"/>
      <c r="CE191" s="179"/>
      <c r="CF191" s="180"/>
      <c r="CG191" s="181"/>
      <c r="DK191" s="179"/>
      <c r="DL191" s="180"/>
      <c r="DM191" s="181"/>
      <c r="EQ191" s="179"/>
      <c r="ER191" s="180"/>
      <c r="ES191" s="181"/>
      <c r="FW191" s="179"/>
      <c r="FX191" s="180"/>
      <c r="FY191" s="181"/>
      <c r="HC191" s="179"/>
      <c r="HD191" s="180"/>
      <c r="HE191" s="181"/>
      <c r="II191" s="179"/>
      <c r="IJ191" s="180"/>
      <c r="IK191" s="181"/>
    </row>
    <row r="192" spans="6:245" x14ac:dyDescent="0.2">
      <c r="F192" s="179"/>
      <c r="G192" s="180"/>
      <c r="H192" s="276"/>
      <c r="AY192" s="179"/>
      <c r="AZ192" s="180"/>
      <c r="BA192" s="181"/>
      <c r="CE192" s="179"/>
      <c r="CF192" s="180"/>
      <c r="CG192" s="181"/>
      <c r="DK192" s="179"/>
      <c r="DL192" s="180"/>
      <c r="DM192" s="181"/>
      <c r="EQ192" s="179"/>
      <c r="ER192" s="180"/>
      <c r="ES192" s="181"/>
      <c r="FW192" s="179"/>
      <c r="FX192" s="180"/>
      <c r="FY192" s="181"/>
      <c r="HC192" s="179"/>
      <c r="HD192" s="180"/>
      <c r="HE192" s="181"/>
      <c r="II192" s="179"/>
      <c r="IJ192" s="180"/>
      <c r="IK192" s="181"/>
    </row>
    <row r="193" spans="6:245" x14ac:dyDescent="0.2">
      <c r="F193" s="179"/>
      <c r="G193" s="180"/>
      <c r="H193" s="276"/>
      <c r="AY193" s="179"/>
      <c r="AZ193" s="180"/>
      <c r="BA193" s="181"/>
      <c r="CE193" s="179"/>
      <c r="CF193" s="180"/>
      <c r="CG193" s="181"/>
      <c r="DK193" s="179"/>
      <c r="DL193" s="180"/>
      <c r="DM193" s="181"/>
      <c r="EQ193" s="179"/>
      <c r="ER193" s="180"/>
      <c r="ES193" s="181"/>
      <c r="FW193" s="179"/>
      <c r="FX193" s="180"/>
      <c r="FY193" s="181"/>
      <c r="HC193" s="179"/>
      <c r="HD193" s="180"/>
      <c r="HE193" s="181"/>
      <c r="II193" s="179"/>
      <c r="IJ193" s="180"/>
      <c r="IK193" s="181"/>
    </row>
    <row r="194" spans="6:245" x14ac:dyDescent="0.2">
      <c r="F194" s="179"/>
      <c r="G194" s="180"/>
      <c r="H194" s="276"/>
      <c r="AY194" s="179"/>
      <c r="AZ194" s="180"/>
      <c r="BA194" s="181"/>
      <c r="CE194" s="179"/>
      <c r="CF194" s="180"/>
      <c r="CG194" s="181"/>
      <c r="DK194" s="179"/>
      <c r="DL194" s="180"/>
      <c r="DM194" s="181"/>
      <c r="EQ194" s="179"/>
      <c r="ER194" s="180"/>
      <c r="ES194" s="181"/>
      <c r="FW194" s="179"/>
      <c r="FX194" s="180"/>
      <c r="FY194" s="181"/>
      <c r="HC194" s="179"/>
      <c r="HD194" s="180"/>
      <c r="HE194" s="181"/>
      <c r="II194" s="179"/>
      <c r="IJ194" s="180"/>
      <c r="IK194" s="181"/>
    </row>
    <row r="195" spans="6:245" x14ac:dyDescent="0.2">
      <c r="F195" s="179"/>
      <c r="G195" s="180"/>
      <c r="H195" s="276"/>
      <c r="AY195" s="179"/>
      <c r="AZ195" s="180"/>
      <c r="BA195" s="181"/>
      <c r="CE195" s="179"/>
      <c r="CF195" s="180"/>
      <c r="CG195" s="181"/>
      <c r="DK195" s="179"/>
      <c r="DL195" s="180"/>
      <c r="DM195" s="181"/>
      <c r="EQ195" s="179"/>
      <c r="ER195" s="180"/>
      <c r="ES195" s="181"/>
      <c r="FW195" s="179"/>
      <c r="FX195" s="180"/>
      <c r="FY195" s="181"/>
      <c r="HC195" s="179"/>
      <c r="HD195" s="180"/>
      <c r="HE195" s="181"/>
      <c r="II195" s="179"/>
      <c r="IJ195" s="180"/>
      <c r="IK195" s="181"/>
    </row>
    <row r="196" spans="6:245" x14ac:dyDescent="0.2">
      <c r="F196" s="179"/>
      <c r="G196" s="180"/>
      <c r="H196" s="276"/>
      <c r="AY196" s="179"/>
      <c r="AZ196" s="180"/>
      <c r="BA196" s="181"/>
      <c r="CE196" s="179"/>
      <c r="CF196" s="180"/>
      <c r="CG196" s="181"/>
      <c r="DK196" s="179"/>
      <c r="DL196" s="180"/>
      <c r="DM196" s="181"/>
      <c r="EQ196" s="179"/>
      <c r="ER196" s="180"/>
      <c r="ES196" s="181"/>
      <c r="FW196" s="179"/>
      <c r="FX196" s="180"/>
      <c r="FY196" s="181"/>
      <c r="HC196" s="179"/>
      <c r="HD196" s="180"/>
      <c r="HE196" s="181"/>
      <c r="II196" s="179"/>
      <c r="IJ196" s="180"/>
      <c r="IK196" s="181"/>
    </row>
    <row r="197" spans="6:245" x14ac:dyDescent="0.2">
      <c r="F197" s="179"/>
      <c r="G197" s="180"/>
      <c r="H197" s="276"/>
      <c r="AY197" s="179"/>
      <c r="AZ197" s="180"/>
      <c r="BA197" s="181"/>
      <c r="CE197" s="179"/>
      <c r="CF197" s="180"/>
      <c r="CG197" s="181"/>
      <c r="DK197" s="179"/>
      <c r="DL197" s="180"/>
      <c r="DM197" s="181"/>
      <c r="EQ197" s="179"/>
      <c r="ER197" s="180"/>
      <c r="ES197" s="181"/>
      <c r="FW197" s="179"/>
      <c r="FX197" s="180"/>
      <c r="FY197" s="181"/>
      <c r="HC197" s="179"/>
      <c r="HD197" s="180"/>
      <c r="HE197" s="181"/>
      <c r="II197" s="179"/>
      <c r="IJ197" s="180"/>
      <c r="IK197" s="181"/>
    </row>
    <row r="198" spans="6:245" x14ac:dyDescent="0.2">
      <c r="F198" s="179"/>
      <c r="G198" s="180"/>
      <c r="H198" s="276"/>
      <c r="AY198" s="179"/>
      <c r="AZ198" s="180"/>
      <c r="BA198" s="181"/>
      <c r="CE198" s="179"/>
      <c r="CF198" s="180"/>
      <c r="CG198" s="181"/>
      <c r="DK198" s="179"/>
      <c r="DL198" s="180"/>
      <c r="DM198" s="181"/>
      <c r="EQ198" s="179"/>
      <c r="ER198" s="180"/>
      <c r="ES198" s="181"/>
      <c r="FW198" s="179"/>
      <c r="FX198" s="180"/>
      <c r="FY198" s="181"/>
      <c r="HC198" s="179"/>
      <c r="HD198" s="180"/>
      <c r="HE198" s="181"/>
      <c r="II198" s="179"/>
      <c r="IJ198" s="180"/>
      <c r="IK198" s="181"/>
    </row>
    <row r="199" spans="6:245" x14ac:dyDescent="0.2">
      <c r="F199" s="179"/>
      <c r="G199" s="180"/>
      <c r="H199" s="276"/>
      <c r="AY199" s="179"/>
      <c r="AZ199" s="180"/>
      <c r="BA199" s="181"/>
      <c r="CE199" s="179"/>
      <c r="CF199" s="180"/>
      <c r="CG199" s="181"/>
      <c r="DK199" s="179"/>
      <c r="DL199" s="180"/>
      <c r="DM199" s="181"/>
      <c r="EQ199" s="179"/>
      <c r="ER199" s="180"/>
      <c r="ES199" s="181"/>
      <c r="FW199" s="179"/>
      <c r="FX199" s="180"/>
      <c r="FY199" s="181"/>
      <c r="HC199" s="179"/>
      <c r="HD199" s="180"/>
      <c r="HE199" s="181"/>
      <c r="II199" s="179"/>
      <c r="IJ199" s="180"/>
      <c r="IK199" s="181"/>
    </row>
    <row r="200" spans="6:245" x14ac:dyDescent="0.2">
      <c r="F200" s="179"/>
      <c r="G200" s="180"/>
      <c r="H200" s="276"/>
      <c r="AY200" s="179"/>
      <c r="AZ200" s="180"/>
      <c r="BA200" s="181"/>
      <c r="CE200" s="179"/>
      <c r="CF200" s="180"/>
      <c r="CG200" s="181"/>
      <c r="DK200" s="179"/>
      <c r="DL200" s="180"/>
      <c r="DM200" s="181"/>
      <c r="EQ200" s="179"/>
      <c r="ER200" s="180"/>
      <c r="ES200" s="181"/>
      <c r="FW200" s="179"/>
      <c r="FX200" s="180"/>
      <c r="FY200" s="181"/>
      <c r="HC200" s="179"/>
      <c r="HD200" s="180"/>
      <c r="HE200" s="181"/>
      <c r="II200" s="179"/>
      <c r="IJ200" s="180"/>
      <c r="IK200" s="181"/>
    </row>
    <row r="201" spans="6:245" x14ac:dyDescent="0.2">
      <c r="F201" s="179"/>
      <c r="G201" s="180"/>
      <c r="H201" s="276"/>
      <c r="AY201" s="179"/>
      <c r="AZ201" s="180"/>
      <c r="BA201" s="181"/>
      <c r="CE201" s="179"/>
      <c r="CF201" s="180"/>
      <c r="CG201" s="181"/>
      <c r="DK201" s="179"/>
      <c r="DL201" s="180"/>
      <c r="DM201" s="181"/>
      <c r="EQ201" s="179"/>
      <c r="ER201" s="180"/>
      <c r="ES201" s="181"/>
      <c r="FW201" s="179"/>
      <c r="FX201" s="180"/>
      <c r="FY201" s="181"/>
      <c r="HC201" s="179"/>
      <c r="HD201" s="180"/>
      <c r="HE201" s="181"/>
      <c r="II201" s="179"/>
      <c r="IJ201" s="180"/>
      <c r="IK201" s="181"/>
    </row>
    <row r="202" spans="6:245" x14ac:dyDescent="0.2">
      <c r="F202" s="179"/>
      <c r="G202" s="180"/>
      <c r="H202" s="276"/>
      <c r="AY202" s="179"/>
      <c r="AZ202" s="180"/>
      <c r="BA202" s="181"/>
      <c r="CE202" s="179"/>
      <c r="CF202" s="180"/>
      <c r="CG202" s="181"/>
      <c r="DK202" s="179"/>
      <c r="DL202" s="180"/>
      <c r="DM202" s="181"/>
      <c r="EQ202" s="179"/>
      <c r="ER202" s="180"/>
      <c r="ES202" s="181"/>
      <c r="FW202" s="179"/>
      <c r="FX202" s="180"/>
      <c r="FY202" s="181"/>
      <c r="HC202" s="179"/>
      <c r="HD202" s="180"/>
      <c r="HE202" s="181"/>
      <c r="II202" s="179"/>
      <c r="IJ202" s="180"/>
      <c r="IK202" s="181"/>
    </row>
    <row r="203" spans="6:245" x14ac:dyDescent="0.2">
      <c r="F203" s="179"/>
      <c r="G203" s="180"/>
      <c r="H203" s="276"/>
      <c r="AY203" s="179"/>
      <c r="AZ203" s="180"/>
      <c r="BA203" s="181"/>
      <c r="CE203" s="179"/>
      <c r="CF203" s="180"/>
      <c r="CG203" s="181"/>
      <c r="DK203" s="179"/>
      <c r="DL203" s="180"/>
      <c r="DM203" s="181"/>
      <c r="EQ203" s="179"/>
      <c r="ER203" s="180"/>
      <c r="ES203" s="181"/>
      <c r="FW203" s="179"/>
      <c r="FX203" s="180"/>
      <c r="FY203" s="181"/>
      <c r="HC203" s="179"/>
      <c r="HD203" s="180"/>
      <c r="HE203" s="181"/>
      <c r="II203" s="179"/>
      <c r="IJ203" s="180"/>
      <c r="IK203" s="181"/>
    </row>
    <row r="204" spans="6:245" x14ac:dyDescent="0.2">
      <c r="F204" s="179"/>
      <c r="G204" s="180"/>
      <c r="H204" s="276"/>
      <c r="AY204" s="179"/>
      <c r="AZ204" s="180"/>
      <c r="BA204" s="181"/>
      <c r="CE204" s="179"/>
      <c r="CF204" s="180"/>
      <c r="CG204" s="181"/>
      <c r="DK204" s="179"/>
      <c r="DL204" s="180"/>
      <c r="DM204" s="181"/>
      <c r="EQ204" s="179"/>
      <c r="ER204" s="180"/>
      <c r="ES204" s="181"/>
      <c r="FW204" s="179"/>
      <c r="FX204" s="180"/>
      <c r="FY204" s="181"/>
      <c r="HC204" s="179"/>
      <c r="HD204" s="180"/>
      <c r="HE204" s="181"/>
      <c r="II204" s="179"/>
      <c r="IJ204" s="180"/>
      <c r="IK204" s="181"/>
    </row>
    <row r="205" spans="6:245" x14ac:dyDescent="0.2">
      <c r="F205" s="179"/>
      <c r="G205" s="180"/>
      <c r="H205" s="276"/>
      <c r="AY205" s="179"/>
      <c r="AZ205" s="180"/>
      <c r="BA205" s="181"/>
      <c r="CE205" s="179"/>
      <c r="CF205" s="180"/>
      <c r="CG205" s="181"/>
      <c r="DK205" s="179"/>
      <c r="DL205" s="180"/>
      <c r="DM205" s="181"/>
      <c r="EQ205" s="179"/>
      <c r="ER205" s="180"/>
      <c r="ES205" s="181"/>
      <c r="FW205" s="179"/>
      <c r="FX205" s="180"/>
      <c r="FY205" s="181"/>
      <c r="HC205" s="179"/>
      <c r="HD205" s="180"/>
      <c r="HE205" s="181"/>
      <c r="II205" s="179"/>
      <c r="IJ205" s="180"/>
      <c r="IK205" s="181"/>
    </row>
    <row r="206" spans="6:245" x14ac:dyDescent="0.2">
      <c r="F206" s="179"/>
      <c r="G206" s="180"/>
      <c r="H206" s="276"/>
      <c r="AY206" s="179"/>
      <c r="AZ206" s="180"/>
      <c r="BA206" s="181"/>
      <c r="CE206" s="179"/>
      <c r="CF206" s="180"/>
      <c r="CG206" s="181"/>
      <c r="DK206" s="179"/>
      <c r="DL206" s="180"/>
      <c r="DM206" s="181"/>
      <c r="EQ206" s="179"/>
      <c r="ER206" s="180"/>
      <c r="ES206" s="181"/>
      <c r="FW206" s="179"/>
      <c r="FX206" s="180"/>
      <c r="FY206" s="181"/>
      <c r="HC206" s="179"/>
      <c r="HD206" s="180"/>
      <c r="HE206" s="181"/>
      <c r="II206" s="179"/>
      <c r="IJ206" s="180"/>
      <c r="IK206" s="181"/>
    </row>
    <row r="207" spans="6:245" x14ac:dyDescent="0.2">
      <c r="F207" s="179"/>
      <c r="G207" s="180"/>
      <c r="H207" s="276"/>
      <c r="AY207" s="179"/>
      <c r="AZ207" s="180"/>
      <c r="BA207" s="181"/>
      <c r="CE207" s="179"/>
      <c r="CF207" s="180"/>
      <c r="CG207" s="181"/>
      <c r="DK207" s="179"/>
      <c r="DL207" s="180"/>
      <c r="DM207" s="181"/>
      <c r="EQ207" s="179"/>
      <c r="ER207" s="180"/>
      <c r="ES207" s="181"/>
      <c r="FW207" s="179"/>
      <c r="FX207" s="180"/>
      <c r="FY207" s="181"/>
      <c r="HC207" s="179"/>
      <c r="HD207" s="180"/>
      <c r="HE207" s="181"/>
      <c r="II207" s="179"/>
      <c r="IJ207" s="180"/>
      <c r="IK207" s="181"/>
    </row>
    <row r="208" spans="6:245" x14ac:dyDescent="0.2">
      <c r="F208" s="179"/>
      <c r="G208" s="180"/>
      <c r="H208" s="276"/>
      <c r="AY208" s="179"/>
      <c r="AZ208" s="180"/>
      <c r="BA208" s="181"/>
      <c r="CE208" s="179"/>
      <c r="CF208" s="180"/>
      <c r="CG208" s="181"/>
      <c r="DK208" s="179"/>
      <c r="DL208" s="180"/>
      <c r="DM208" s="181"/>
      <c r="EQ208" s="179"/>
      <c r="ER208" s="180"/>
      <c r="ES208" s="181"/>
      <c r="FW208" s="179"/>
      <c r="FX208" s="180"/>
      <c r="FY208" s="181"/>
      <c r="HC208" s="179"/>
      <c r="HD208" s="180"/>
      <c r="HE208" s="181"/>
      <c r="II208" s="179"/>
      <c r="IJ208" s="180"/>
      <c r="IK208" s="181"/>
    </row>
    <row r="209" spans="6:245" x14ac:dyDescent="0.2">
      <c r="F209" s="179"/>
      <c r="G209" s="180"/>
      <c r="H209" s="276"/>
      <c r="AY209" s="179"/>
      <c r="AZ209" s="180"/>
      <c r="BA209" s="181"/>
      <c r="CE209" s="179"/>
      <c r="CF209" s="180"/>
      <c r="CG209" s="181"/>
      <c r="DK209" s="179"/>
      <c r="DL209" s="180"/>
      <c r="DM209" s="181"/>
      <c r="EQ209" s="179"/>
      <c r="ER209" s="180"/>
      <c r="ES209" s="181"/>
      <c r="FW209" s="179"/>
      <c r="FX209" s="180"/>
      <c r="FY209" s="181"/>
      <c r="HC209" s="179"/>
      <c r="HD209" s="180"/>
      <c r="HE209" s="181"/>
      <c r="II209" s="179"/>
      <c r="IJ209" s="180"/>
      <c r="IK209" s="181"/>
    </row>
    <row r="210" spans="6:245" x14ac:dyDescent="0.2">
      <c r="F210" s="179"/>
      <c r="G210" s="180"/>
      <c r="H210" s="276"/>
      <c r="AY210" s="179"/>
      <c r="AZ210" s="180"/>
      <c r="BA210" s="181"/>
      <c r="CE210" s="179"/>
      <c r="CF210" s="180"/>
      <c r="CG210" s="181"/>
      <c r="DK210" s="179"/>
      <c r="DL210" s="180"/>
      <c r="DM210" s="181"/>
      <c r="EQ210" s="179"/>
      <c r="ER210" s="180"/>
      <c r="ES210" s="181"/>
      <c r="FW210" s="179"/>
      <c r="FX210" s="180"/>
      <c r="FY210" s="181"/>
      <c r="HC210" s="179"/>
      <c r="HD210" s="180"/>
      <c r="HE210" s="181"/>
      <c r="II210" s="179"/>
      <c r="IJ210" s="180"/>
      <c r="IK210" s="181"/>
    </row>
    <row r="211" spans="6:245" x14ac:dyDescent="0.2">
      <c r="F211" s="179"/>
      <c r="G211" s="180"/>
      <c r="H211" s="276"/>
      <c r="AY211" s="179"/>
      <c r="AZ211" s="180"/>
      <c r="BA211" s="181"/>
      <c r="CE211" s="179"/>
      <c r="CF211" s="180"/>
      <c r="CG211" s="181"/>
      <c r="DK211" s="179"/>
      <c r="DL211" s="180"/>
      <c r="DM211" s="181"/>
      <c r="EQ211" s="179"/>
      <c r="ER211" s="180"/>
      <c r="ES211" s="181"/>
      <c r="FW211" s="179"/>
      <c r="FX211" s="180"/>
      <c r="FY211" s="181"/>
      <c r="HC211" s="179"/>
      <c r="HD211" s="180"/>
      <c r="HE211" s="181"/>
      <c r="II211" s="179"/>
      <c r="IJ211" s="180"/>
      <c r="IK211" s="181"/>
    </row>
    <row r="212" spans="6:245" x14ac:dyDescent="0.2">
      <c r="F212" s="179"/>
      <c r="G212" s="180"/>
      <c r="H212" s="276"/>
      <c r="AY212" s="179"/>
      <c r="AZ212" s="180"/>
      <c r="BA212" s="181"/>
      <c r="CE212" s="179"/>
      <c r="CF212" s="180"/>
      <c r="CG212" s="181"/>
      <c r="DK212" s="179"/>
      <c r="DL212" s="180"/>
      <c r="DM212" s="181"/>
      <c r="EQ212" s="179"/>
      <c r="ER212" s="180"/>
      <c r="ES212" s="181"/>
      <c r="FW212" s="179"/>
      <c r="FX212" s="180"/>
      <c r="FY212" s="181"/>
      <c r="HC212" s="179"/>
      <c r="HD212" s="180"/>
      <c r="HE212" s="181"/>
      <c r="II212" s="179"/>
      <c r="IJ212" s="180"/>
      <c r="IK212" s="181"/>
    </row>
    <row r="213" spans="6:245" x14ac:dyDescent="0.2">
      <c r="F213" s="179"/>
      <c r="G213" s="180"/>
      <c r="H213" s="276"/>
      <c r="AY213" s="179"/>
      <c r="AZ213" s="180"/>
      <c r="BA213" s="181"/>
      <c r="CE213" s="179"/>
      <c r="CF213" s="180"/>
      <c r="CG213" s="181"/>
      <c r="DK213" s="179"/>
      <c r="DL213" s="180"/>
      <c r="DM213" s="181"/>
      <c r="EQ213" s="179"/>
      <c r="ER213" s="180"/>
      <c r="ES213" s="181"/>
      <c r="FW213" s="179"/>
      <c r="FX213" s="180"/>
      <c r="FY213" s="181"/>
      <c r="HC213" s="179"/>
      <c r="HD213" s="180"/>
      <c r="HE213" s="181"/>
      <c r="II213" s="179"/>
      <c r="IJ213" s="180"/>
      <c r="IK213" s="181"/>
    </row>
    <row r="214" spans="6:245" x14ac:dyDescent="0.2">
      <c r="F214" s="179"/>
      <c r="G214" s="180"/>
      <c r="H214" s="276"/>
      <c r="AY214" s="179"/>
      <c r="AZ214" s="180"/>
      <c r="BA214" s="181"/>
      <c r="CE214" s="179"/>
      <c r="CF214" s="180"/>
      <c r="CG214" s="181"/>
      <c r="DK214" s="179"/>
      <c r="DL214" s="180"/>
      <c r="DM214" s="181"/>
      <c r="EQ214" s="179"/>
      <c r="ER214" s="180"/>
      <c r="ES214" s="181"/>
      <c r="FW214" s="179"/>
      <c r="FX214" s="180"/>
      <c r="FY214" s="181"/>
      <c r="HC214" s="179"/>
      <c r="HD214" s="180"/>
      <c r="HE214" s="181"/>
      <c r="II214" s="179"/>
      <c r="IJ214" s="180"/>
      <c r="IK214" s="181"/>
    </row>
    <row r="215" spans="6:245" x14ac:dyDescent="0.2">
      <c r="F215" s="179"/>
      <c r="G215" s="180"/>
      <c r="H215" s="276"/>
      <c r="AY215" s="179"/>
      <c r="AZ215" s="180"/>
      <c r="BA215" s="181"/>
      <c r="CE215" s="179"/>
      <c r="CF215" s="180"/>
      <c r="CG215" s="181"/>
      <c r="DK215" s="179"/>
      <c r="DL215" s="180"/>
      <c r="DM215" s="181"/>
      <c r="EQ215" s="179"/>
      <c r="ER215" s="180"/>
      <c r="ES215" s="181"/>
      <c r="FW215" s="179"/>
      <c r="FX215" s="180"/>
      <c r="FY215" s="181"/>
      <c r="HC215" s="179"/>
      <c r="HD215" s="180"/>
      <c r="HE215" s="181"/>
      <c r="II215" s="179"/>
      <c r="IJ215" s="180"/>
      <c r="IK215" s="181"/>
    </row>
    <row r="216" spans="6:245" x14ac:dyDescent="0.2">
      <c r="F216" s="179"/>
      <c r="G216" s="180"/>
      <c r="H216" s="276"/>
      <c r="AY216" s="179"/>
      <c r="AZ216" s="180"/>
      <c r="BA216" s="181"/>
      <c r="CE216" s="179"/>
      <c r="CF216" s="180"/>
      <c r="CG216" s="181"/>
      <c r="DK216" s="179"/>
      <c r="DL216" s="180"/>
      <c r="DM216" s="181"/>
      <c r="EQ216" s="179"/>
      <c r="ER216" s="180"/>
      <c r="ES216" s="181"/>
      <c r="FW216" s="179"/>
      <c r="FX216" s="180"/>
      <c r="FY216" s="181"/>
      <c r="HC216" s="179"/>
      <c r="HD216" s="180"/>
      <c r="HE216" s="181"/>
      <c r="II216" s="179"/>
      <c r="IJ216" s="180"/>
      <c r="IK216" s="181"/>
    </row>
    <row r="217" spans="6:245" x14ac:dyDescent="0.2">
      <c r="F217" s="179"/>
      <c r="G217" s="180"/>
      <c r="H217" s="276"/>
      <c r="AY217" s="179"/>
      <c r="AZ217" s="180"/>
      <c r="BA217" s="181"/>
      <c r="CE217" s="179"/>
      <c r="CF217" s="180"/>
      <c r="CG217" s="181"/>
      <c r="DK217" s="179"/>
      <c r="DL217" s="180"/>
      <c r="DM217" s="181"/>
      <c r="EQ217" s="179"/>
      <c r="ER217" s="180"/>
      <c r="ES217" s="181"/>
      <c r="FW217" s="179"/>
      <c r="FX217" s="180"/>
      <c r="FY217" s="181"/>
      <c r="HC217" s="179"/>
      <c r="HD217" s="180"/>
      <c r="HE217" s="181"/>
      <c r="II217" s="179"/>
      <c r="IJ217" s="180"/>
      <c r="IK217" s="181"/>
    </row>
    <row r="218" spans="6:245" x14ac:dyDescent="0.2">
      <c r="F218" s="179"/>
      <c r="G218" s="180"/>
      <c r="H218" s="276"/>
      <c r="AY218" s="179"/>
      <c r="AZ218" s="180"/>
      <c r="BA218" s="181"/>
      <c r="CE218" s="179"/>
      <c r="CF218" s="180"/>
      <c r="CG218" s="181"/>
      <c r="DK218" s="179"/>
      <c r="DL218" s="180"/>
      <c r="DM218" s="181"/>
      <c r="EQ218" s="179"/>
      <c r="ER218" s="180"/>
      <c r="ES218" s="181"/>
      <c r="FW218" s="179"/>
      <c r="FX218" s="180"/>
      <c r="FY218" s="181"/>
      <c r="HC218" s="179"/>
      <c r="HD218" s="180"/>
      <c r="HE218" s="181"/>
      <c r="II218" s="179"/>
      <c r="IJ218" s="180"/>
      <c r="IK218" s="181"/>
    </row>
  </sheetData>
  <mergeCells count="4">
    <mergeCell ref="C2:P2"/>
    <mergeCell ref="C3:P3"/>
    <mergeCell ref="C4:P4"/>
    <mergeCell ref="H9:I9"/>
  </mergeCells>
  <pageMargins left="0.4" right="0" top="0.75" bottom="0.5" header="0.5" footer="0.5"/>
  <pageSetup scale="65" orientation="landscape" horizontalDpi="429496729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38</vt:i4>
      </vt:variant>
    </vt:vector>
  </HeadingPairs>
  <TitlesOfParts>
    <vt:vector size="74" baseType="lpstr">
      <vt:lpstr> Kø sat plot</vt:lpstr>
      <vt:lpstr>Core Data</vt:lpstr>
      <vt:lpstr>Raw Data</vt:lpstr>
      <vt:lpstr>MC1 (1000)</vt:lpstr>
      <vt:lpstr>MC1 (2000)</vt:lpstr>
      <vt:lpstr>MC1 (4000)</vt:lpstr>
      <vt:lpstr>MC2 (1000)</vt:lpstr>
      <vt:lpstr>MC2 (2000)</vt:lpstr>
      <vt:lpstr>MC2 (4000)</vt:lpstr>
      <vt:lpstr>MC3 (1000)</vt:lpstr>
      <vt:lpstr>MC3 (2000)</vt:lpstr>
      <vt:lpstr>MC3 (4000)</vt:lpstr>
      <vt:lpstr>MC4 (1000)</vt:lpstr>
      <vt:lpstr>MC4 (2000)</vt:lpstr>
      <vt:lpstr>MC4 (4000)</vt:lpstr>
      <vt:lpstr>MC5 (1000)</vt:lpstr>
      <vt:lpstr>MC5 (2000)</vt:lpstr>
      <vt:lpstr>MC5 (4000)</vt:lpstr>
      <vt:lpstr>MC6 (1000)</vt:lpstr>
      <vt:lpstr>MC6 (2000)</vt:lpstr>
      <vt:lpstr>MC6 (4000)</vt:lpstr>
      <vt:lpstr>MC7 (1000)</vt:lpstr>
      <vt:lpstr>MC7 (2000)</vt:lpstr>
      <vt:lpstr>MC7 (4000)</vt:lpstr>
      <vt:lpstr>MC18 (1000)</vt:lpstr>
      <vt:lpstr>MC18 (2000)</vt:lpstr>
      <vt:lpstr>MC18 (4000)</vt:lpstr>
      <vt:lpstr>MC19 (1000)</vt:lpstr>
      <vt:lpstr>MC19 (2000)</vt:lpstr>
      <vt:lpstr>MC19 (4000)</vt:lpstr>
      <vt:lpstr>MC24 (1000)</vt:lpstr>
      <vt:lpstr>MC24 (2000)</vt:lpstr>
      <vt:lpstr>MC24 (4000)</vt:lpstr>
      <vt:lpstr>MC25 (1000)</vt:lpstr>
      <vt:lpstr>MC25 (2000)</vt:lpstr>
      <vt:lpstr>MC25 (4000)</vt:lpstr>
      <vt:lpstr>' Kø sat plot'!Print_Area</vt:lpstr>
      <vt:lpstr>'Core Data'!Print_Area</vt:lpstr>
      <vt:lpstr>'MC1 (1000)'!Print_Area</vt:lpstr>
      <vt:lpstr>'MC1 (2000)'!Print_Area</vt:lpstr>
      <vt:lpstr>'MC1 (4000)'!Print_Area</vt:lpstr>
      <vt:lpstr>'MC18 (1000)'!Print_Area</vt:lpstr>
      <vt:lpstr>'MC18 (2000)'!Print_Area</vt:lpstr>
      <vt:lpstr>'MC18 (4000)'!Print_Area</vt:lpstr>
      <vt:lpstr>'MC19 (1000)'!Print_Area</vt:lpstr>
      <vt:lpstr>'MC19 (2000)'!Print_Area</vt:lpstr>
      <vt:lpstr>'MC19 (4000)'!Print_Area</vt:lpstr>
      <vt:lpstr>'MC2 (1000)'!Print_Area</vt:lpstr>
      <vt:lpstr>'MC2 (2000)'!Print_Area</vt:lpstr>
      <vt:lpstr>'MC2 (4000)'!Print_Area</vt:lpstr>
      <vt:lpstr>'MC24 (1000)'!Print_Area</vt:lpstr>
      <vt:lpstr>'MC24 (2000)'!Print_Area</vt:lpstr>
      <vt:lpstr>'MC24 (4000)'!Print_Area</vt:lpstr>
      <vt:lpstr>'MC25 (1000)'!Print_Area</vt:lpstr>
      <vt:lpstr>'MC25 (2000)'!Print_Area</vt:lpstr>
      <vt:lpstr>'MC25 (4000)'!Print_Area</vt:lpstr>
      <vt:lpstr>'MC3 (1000)'!Print_Area</vt:lpstr>
      <vt:lpstr>'MC3 (2000)'!Print_Area</vt:lpstr>
      <vt:lpstr>'MC3 (4000)'!Print_Area</vt:lpstr>
      <vt:lpstr>'MC4 (1000)'!Print_Area</vt:lpstr>
      <vt:lpstr>'MC4 (2000)'!Print_Area</vt:lpstr>
      <vt:lpstr>'MC4 (4000)'!Print_Area</vt:lpstr>
      <vt:lpstr>'MC5 (1000)'!Print_Area</vt:lpstr>
      <vt:lpstr>'MC5 (2000)'!Print_Area</vt:lpstr>
      <vt:lpstr>'MC5 (4000)'!Print_Area</vt:lpstr>
      <vt:lpstr>'MC6 (1000)'!Print_Area</vt:lpstr>
      <vt:lpstr>'MC6 (2000)'!Print_Area</vt:lpstr>
      <vt:lpstr>'MC6 (4000)'!Print_Area</vt:lpstr>
      <vt:lpstr>'MC7 (1000)'!Print_Area</vt:lpstr>
      <vt:lpstr>'MC7 (2000)'!Print_Area</vt:lpstr>
      <vt:lpstr>'MC7 (4000)'!Print_Area</vt:lpstr>
      <vt:lpstr>'Raw Data'!Print_Area</vt:lpstr>
      <vt:lpstr>'Core Data'!Print_Titles</vt:lpstr>
      <vt:lpstr>'Raw Data'!Print_Titles</vt:lpstr>
    </vt:vector>
  </TitlesOfParts>
  <Company>OMNI Laboratories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Dunn</dc:creator>
  <cp:lastModifiedBy>Cole, Robert</cp:lastModifiedBy>
  <cp:lastPrinted>2016-01-22T19:11:20Z</cp:lastPrinted>
  <dcterms:created xsi:type="dcterms:W3CDTF">1998-09-09T15:09:28Z</dcterms:created>
  <dcterms:modified xsi:type="dcterms:W3CDTF">2016-02-05T23:25:21Z</dcterms:modified>
</cp:coreProperties>
</file>