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5D" lockStructure="1"/>
  <bookViews>
    <workbookView xWindow="720" yWindow="405" windowWidth="20730" windowHeight="11760" activeTab="1"/>
  </bookViews>
  <sheets>
    <sheet name="Overview" sheetId="2" r:id="rId1"/>
    <sheet name="BatchSpills" sheetId="4" r:id="rId2"/>
    <sheet name="BlowoutSpills" sheetId="5" r:id="rId3"/>
  </sheets>
  <calcPr calcId="145621"/>
</workbook>
</file>

<file path=xl/calcChain.xml><?xml version="1.0" encoding="utf-8"?>
<calcChain xmlns="http://schemas.openxmlformats.org/spreadsheetml/2006/main">
  <c r="G13" i="4" l="1"/>
  <c r="H8" i="5"/>
  <c r="H30" i="5" l="1"/>
  <c r="H37" i="4"/>
  <c r="H38" i="4"/>
  <c r="H39" i="4" s="1"/>
  <c r="H36" i="4"/>
  <c r="H32" i="5"/>
  <c r="H33" i="5" s="1"/>
  <c r="H20" i="5" l="1"/>
  <c r="H19" i="5"/>
  <c r="G25" i="4"/>
  <c r="H21" i="5" l="1"/>
  <c r="H22" i="5" s="1"/>
  <c r="G18" i="4"/>
  <c r="H13" i="5"/>
  <c r="H31" i="5" s="1"/>
  <c r="H11" i="5"/>
  <c r="H9" i="5"/>
  <c r="G16" i="4"/>
  <c r="G14" i="4" l="1"/>
  <c r="G15" i="4" s="1"/>
  <c r="H10" i="5" l="1"/>
  <c r="H14" i="5" s="1"/>
  <c r="H23" i="5" s="1"/>
  <c r="H34" i="5" s="1"/>
  <c r="H35" i="5" s="1"/>
  <c r="H37" i="5" s="1"/>
  <c r="E26" i="4"/>
  <c r="G26" i="4" s="1"/>
  <c r="G27" i="4" s="1"/>
  <c r="G28" i="4" s="1"/>
  <c r="G20" i="4"/>
  <c r="G9" i="4"/>
  <c r="G29" i="4" l="1"/>
  <c r="H40" i="4" s="1"/>
  <c r="H41" i="4" s="1"/>
  <c r="H43" i="4" s="1"/>
</calcChain>
</file>

<file path=xl/sharedStrings.xml><?xml version="1.0" encoding="utf-8"?>
<sst xmlns="http://schemas.openxmlformats.org/spreadsheetml/2006/main" count="181" uniqueCount="77">
  <si>
    <t>In-Situ Burning Planning Calculator</t>
  </si>
  <si>
    <t>Batch Spills</t>
  </si>
  <si>
    <t>Step 1: Initial Spill Conditions</t>
  </si>
  <si>
    <t>Step 2: Encounter Rate Calculator</t>
  </si>
  <si>
    <t>Use mobilization and transit times to establish start time of response and consequent slick conditions</t>
  </si>
  <si>
    <t>Step 3: Burn Rate Calculator</t>
  </si>
  <si>
    <t>Use equipment configuration to estimate oil slick encounter rate and total encounter volume per operational period.</t>
  </si>
  <si>
    <t>Use contained slick volume and established burn rates to determine burn time.</t>
  </si>
  <si>
    <t>Input parameters</t>
  </si>
  <si>
    <t>User Input</t>
  </si>
  <si>
    <t>Notes</t>
  </si>
  <si>
    <t>User-defined mobilization and transit time</t>
  </si>
  <si>
    <t>hours</t>
  </si>
  <si>
    <t>Mobilization time</t>
  </si>
  <si>
    <t>Transit distance</t>
  </si>
  <si>
    <t>road</t>
  </si>
  <si>
    <t>marine</t>
  </si>
  <si>
    <t>miles</t>
  </si>
  <si>
    <t>Total M &amp; T time</t>
  </si>
  <si>
    <t>n. miles</t>
  </si>
  <si>
    <t>Fire boom length</t>
  </si>
  <si>
    <t>feet</t>
  </si>
  <si>
    <t>Gap ratio</t>
  </si>
  <si>
    <t>Swath width</t>
  </si>
  <si>
    <t>Encounter speed</t>
  </si>
  <si>
    <t>knot</t>
  </si>
  <si>
    <t>Assumed slick thickness</t>
  </si>
  <si>
    <t>Hours</t>
  </si>
  <si>
    <t>mm</t>
  </si>
  <si>
    <t>Operational period</t>
  </si>
  <si>
    <t>Encounter volume</t>
  </si>
  <si>
    <t>Slick thickness</t>
  </si>
  <si>
    <t>barrels</t>
  </si>
  <si>
    <t>square feet</t>
  </si>
  <si>
    <t>Burn rate</t>
  </si>
  <si>
    <t>bbl/h</t>
  </si>
  <si>
    <t>Burn time</t>
  </si>
  <si>
    <t>Slick area (3/4 full)</t>
  </si>
  <si>
    <t>For batch spills, the "start time" will define the progression of slick thickness. Slick thickness is assumed to decline over time, as noted in Step 2.</t>
  </si>
  <si>
    <t>Step 1: Initial Spill Conditions (not used for blowout spills: slick thickness constant)</t>
  </si>
  <si>
    <t>For all variables, shading notes are:</t>
  </si>
  <si>
    <t>For transit times, road transport assumed at 35 mph, marine transport at 5 knots</t>
  </si>
  <si>
    <t>Slick thicknessess are assumed to decline as per table below:</t>
  </si>
  <si>
    <t>Burn rate assumed to be 3 mm/min, standard for crude oils.</t>
  </si>
  <si>
    <t>Encounter speed is assumed to be a maximum of 1 knot.</t>
  </si>
  <si>
    <t>For blowout spills, "start time" is not used: slick thickness rremians constant through reponse.</t>
  </si>
  <si>
    <t>Swath width is calculated using a gap ratio (i.e., ratio of swath to boom length) of 1/3 (i.e., 0.3333)</t>
  </si>
  <si>
    <t>Start time</t>
  </si>
  <si>
    <t>Thickness calculated per table below based on input "Start time"</t>
  </si>
  <si>
    <t>If not specified use 12 hours default mobilization and transit time.</t>
  </si>
  <si>
    <t>Blowout Spills</t>
  </si>
  <si>
    <t>The "start time" will define the progression of slick thickness</t>
  </si>
  <si>
    <t>Gap ratio calculated as swath width divided by boom length; assumed maximum ratio 0.333</t>
  </si>
  <si>
    <t>Formula conversions: feet to metres; knots to metres/hour; mm to metres; m3 to barrels.</t>
  </si>
  <si>
    <t>Assumed slick thickness: constant at 0.1 mm for blowout spills.</t>
  </si>
  <si>
    <t>Calculated values</t>
  </si>
  <si>
    <t>Slick area calculated using charts from ASTM burn rate (draft) standard, scaling off boom that is 75% full.</t>
  </si>
  <si>
    <t>Burn area estimated from tabulated values in ASTM draft burn rate standard (WK37324)</t>
  </si>
  <si>
    <t>Assumes 3 mm/min; see ASTM standard F1788</t>
  </si>
  <si>
    <t>Step 4: Evaluate Total Time Requirements</t>
  </si>
  <si>
    <t>Assumed 500 feet maximum boom length</t>
  </si>
  <si>
    <t>Assumed 1 knot maximum tow speed</t>
  </si>
  <si>
    <t>You have exceeded your stated operational period: adjust collection time to produce an achievable burn time.</t>
  </si>
  <si>
    <t>Success: your collection time plus offset time plus burn time fit within your stated operational period.</t>
  </si>
  <si>
    <t>Encounter period</t>
  </si>
  <si>
    <t>Offset time</t>
  </si>
  <si>
    <t>n.miles</t>
  </si>
  <si>
    <t>If collected oil must be moved to a safe location prior to burning, estimate an offset time based on 1 knot travel speed.</t>
  </si>
  <si>
    <t>Offset distance</t>
  </si>
  <si>
    <t>Assumed 1 knot maximum tow speed.</t>
  </si>
  <si>
    <t>Total time</t>
  </si>
  <si>
    <t>Result</t>
  </si>
  <si>
    <t>Total: encounter period, offset period, burn time.</t>
  </si>
  <si>
    <t>Compare collect time, time to re-position to safe area prior to burning, and burn time with total available operational period and adjust if necessary. Result will return one of two messages:</t>
  </si>
  <si>
    <t>Set available operational period based on hours of daylight, good visibility for surveillance, and other applicable limits.</t>
  </si>
  <si>
    <t>Select start time (12, 36, or 60 hours) based on above M &amp; T 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</si>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</sst>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3" fontId="1" fillId="0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3" borderId="0" xfId="0" applyFont="1" applyFill="1"/>
    <xf numFmtId="0" fontId="0" fillId="3" borderId="0" xfId="0" applyFill="1"/>
    <xf numFmtId="3" fontId="1" fillId="3" borderId="0" xfId="0" applyNumberFormat="1" applyFont="1" applyFill="1"/>
    <xf numFmtId="4" fontId="1" fillId="3" borderId="0" xfId="0" applyNumberFormat="1" applyFont="1" applyFill="1"/>
    <xf numFmtId="0" fontId="0" fillId="0" borderId="0" xfId="0" applyFill="1"/>
    <xf numFmtId="164" fontId="1" fillId="3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2" fontId="1" fillId="0" borderId="0" xfId="0" applyNumberFormat="1" applyFont="1"/>
    <xf numFmtId="2" fontId="1" fillId="3" borderId="0" xfId="0" applyNumberFormat="1" applyFont="1" applyFill="1"/>
    <xf numFmtId="0" fontId="1" fillId="3" borderId="0" xfId="0" applyFont="1" applyFill="1" applyProtection="1"/>
    <xf numFmtId="0" fontId="1" fillId="3" borderId="0" xfId="0" applyFont="1" applyFill="1" applyProtection="1">
      <protection hidden="1"/>
    </xf>
    <xf numFmtId="0" fontId="1" fillId="2" borderId="0" xfId="0" applyFont="1" applyFill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2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E8" sqref="E8"/>
    </sheetView>
  </sheetViews>
  <sheetFormatPr defaultRowHeight="15.75" x14ac:dyDescent="0.25"/>
  <cols>
    <col min="1" max="1" width="7" style="1" customWidth="1"/>
    <col min="2" max="2" width="44.7109375" style="1" customWidth="1"/>
    <col min="3" max="3" width="18.42578125" style="1" customWidth="1"/>
    <col min="4" max="12" width="9.140625" style="1"/>
    <col min="13" max="13" width="11.140625" style="3" bestFit="1" customWidth="1"/>
    <col min="14" max="14" width="8.28515625" style="3" customWidth="1"/>
    <col min="15" max="15" width="8.28515625" style="1" customWidth="1"/>
    <col min="16" max="16" width="3.85546875" style="1" customWidth="1"/>
    <col min="17" max="21" width="9.140625" style="1"/>
  </cols>
  <sheetData>
    <row r="1" spans="1:15" x14ac:dyDescent="0.25">
      <c r="A1" s="7" t="s">
        <v>0</v>
      </c>
    </row>
    <row r="3" spans="1:15" x14ac:dyDescent="0.25">
      <c r="A3" s="1" t="s">
        <v>40</v>
      </c>
      <c r="C3" s="2" t="s">
        <v>9</v>
      </c>
      <c r="E3" s="8" t="s">
        <v>55</v>
      </c>
      <c r="F3" s="8"/>
      <c r="G3" s="14"/>
      <c r="H3" s="14"/>
      <c r="I3" s="14"/>
    </row>
    <row r="5" spans="1:15" x14ac:dyDescent="0.25">
      <c r="A5" s="7" t="s">
        <v>2</v>
      </c>
    </row>
    <row r="6" spans="1:15" x14ac:dyDescent="0.25">
      <c r="A6" s="1" t="s">
        <v>38</v>
      </c>
    </row>
    <row r="7" spans="1:15" x14ac:dyDescent="0.25">
      <c r="A7" s="1" t="s">
        <v>45</v>
      </c>
    </row>
    <row r="9" spans="1:15" x14ac:dyDescent="0.25">
      <c r="A9" s="1" t="s">
        <v>41</v>
      </c>
      <c r="D9" s="3"/>
      <c r="E9" s="3"/>
      <c r="F9" s="3"/>
      <c r="G9" s="3"/>
      <c r="H9" s="3"/>
      <c r="I9" s="3"/>
      <c r="J9" s="3"/>
      <c r="K9" s="3"/>
      <c r="L9" s="3"/>
      <c r="O9" s="3"/>
    </row>
    <row r="10" spans="1:15" x14ac:dyDescent="0.25">
      <c r="D10" s="3"/>
      <c r="E10" s="3"/>
      <c r="F10" s="3"/>
      <c r="G10" s="3"/>
      <c r="H10" s="3"/>
      <c r="I10" s="3"/>
      <c r="J10" s="3"/>
      <c r="K10" s="3"/>
      <c r="L10" s="3"/>
      <c r="O10" s="3"/>
    </row>
    <row r="11" spans="1:15" x14ac:dyDescent="0.25">
      <c r="A11" s="7" t="s">
        <v>3</v>
      </c>
    </row>
    <row r="12" spans="1:15" x14ac:dyDescent="0.25">
      <c r="A12" s="1" t="s">
        <v>6</v>
      </c>
    </row>
    <row r="13" spans="1:15" x14ac:dyDescent="0.25">
      <c r="C13" s="3"/>
      <c r="D13" s="3"/>
      <c r="E13" s="3"/>
      <c r="F13" s="3"/>
      <c r="G13" s="3"/>
      <c r="H13" s="3"/>
      <c r="I13" s="3"/>
    </row>
    <row r="14" spans="1:15" x14ac:dyDescent="0.25">
      <c r="A14" s="1" t="s">
        <v>46</v>
      </c>
      <c r="C14" s="3"/>
      <c r="D14" s="3"/>
      <c r="E14" s="3"/>
      <c r="F14" s="3"/>
      <c r="G14" s="3"/>
      <c r="H14" s="3"/>
      <c r="I14" s="3"/>
    </row>
    <row r="15" spans="1:15" x14ac:dyDescent="0.25">
      <c r="C15" s="3"/>
      <c r="D15" s="3"/>
      <c r="E15" s="3"/>
      <c r="F15" s="3"/>
      <c r="G15" s="3"/>
      <c r="H15" s="3"/>
      <c r="I15" s="3"/>
    </row>
    <row r="16" spans="1:15" x14ac:dyDescent="0.25">
      <c r="A16" s="1" t="s">
        <v>44</v>
      </c>
      <c r="C16" s="3"/>
      <c r="D16" s="3"/>
      <c r="E16" s="3"/>
      <c r="F16" s="3"/>
      <c r="G16" s="3"/>
      <c r="H16" s="3"/>
      <c r="I16" s="3"/>
    </row>
    <row r="17" spans="1:9" x14ac:dyDescent="0.25">
      <c r="C17" s="3"/>
      <c r="D17" s="3"/>
      <c r="E17" s="3"/>
      <c r="F17" s="3"/>
      <c r="G17" s="3"/>
      <c r="H17" s="3"/>
      <c r="I17" s="3"/>
    </row>
    <row r="18" spans="1:9" x14ac:dyDescent="0.25">
      <c r="A18" s="1" t="s">
        <v>42</v>
      </c>
      <c r="C18" s="3"/>
      <c r="D18" s="3"/>
      <c r="E18" s="3"/>
      <c r="F18" s="3"/>
      <c r="G18" s="3"/>
      <c r="H18" s="3"/>
      <c r="I18" s="3"/>
    </row>
    <row r="19" spans="1:9" x14ac:dyDescent="0.25">
      <c r="B19" s="5" t="s">
        <v>26</v>
      </c>
      <c r="E19" s="3"/>
      <c r="F19" s="3"/>
      <c r="G19" s="3"/>
      <c r="H19" s="3"/>
      <c r="I19" s="3"/>
    </row>
    <row r="20" spans="1:9" x14ac:dyDescent="0.25">
      <c r="B20" s="5" t="s">
        <v>27</v>
      </c>
      <c r="C20" s="6" t="s">
        <v>28</v>
      </c>
      <c r="E20" s="3"/>
      <c r="F20" s="3"/>
      <c r="G20" s="3"/>
      <c r="H20" s="3"/>
      <c r="I20" s="3"/>
    </row>
    <row r="21" spans="1:9" x14ac:dyDescent="0.25">
      <c r="B21" s="5">
        <v>12</v>
      </c>
      <c r="C21" s="6">
        <v>2.5</v>
      </c>
      <c r="E21" s="3"/>
      <c r="F21" s="3"/>
      <c r="G21" s="3"/>
      <c r="H21" s="3"/>
      <c r="I21" s="3"/>
    </row>
    <row r="22" spans="1:9" x14ac:dyDescent="0.25">
      <c r="B22" s="5">
        <v>36</v>
      </c>
      <c r="C22" s="6">
        <v>1.3</v>
      </c>
      <c r="E22" s="3"/>
      <c r="F22" s="3"/>
      <c r="G22" s="3"/>
      <c r="H22" s="3"/>
      <c r="I22" s="3"/>
    </row>
    <row r="23" spans="1:9" x14ac:dyDescent="0.25">
      <c r="B23" s="5">
        <v>60</v>
      </c>
      <c r="C23" s="6">
        <v>0.63</v>
      </c>
      <c r="E23" s="3"/>
      <c r="F23" s="3"/>
      <c r="G23" s="3"/>
      <c r="H23" s="3"/>
      <c r="I23" s="3"/>
    </row>
    <row r="24" spans="1:9" x14ac:dyDescent="0.25">
      <c r="C24" s="3"/>
      <c r="D24" s="3"/>
      <c r="E24" s="4"/>
      <c r="F24" s="3"/>
      <c r="G24" s="3"/>
      <c r="H24" s="3"/>
      <c r="I24" s="3"/>
    </row>
    <row r="25" spans="1:9" x14ac:dyDescent="0.25">
      <c r="A25" s="7" t="s">
        <v>5</v>
      </c>
      <c r="C25" s="3"/>
      <c r="D25" s="3"/>
      <c r="E25" s="3"/>
      <c r="F25" s="3"/>
      <c r="G25" s="3"/>
      <c r="H25" s="3"/>
      <c r="I25" s="3"/>
    </row>
    <row r="26" spans="1:9" x14ac:dyDescent="0.25">
      <c r="A26" s="1" t="s">
        <v>7</v>
      </c>
    </row>
    <row r="28" spans="1:9" x14ac:dyDescent="0.25">
      <c r="A28" s="1" t="s">
        <v>56</v>
      </c>
    </row>
    <row r="30" spans="1:9" x14ac:dyDescent="0.25">
      <c r="A30" s="1" t="s">
        <v>43</v>
      </c>
    </row>
    <row r="32" spans="1:9" x14ac:dyDescent="0.25">
      <c r="A32" s="7" t="s">
        <v>59</v>
      </c>
    </row>
    <row r="33" spans="1:2" x14ac:dyDescent="0.25">
      <c r="A33" s="1" t="s">
        <v>73</v>
      </c>
    </row>
    <row r="34" spans="1:2" x14ac:dyDescent="0.25">
      <c r="B34" s="1" t="s">
        <v>63</v>
      </c>
    </row>
    <row r="35" spans="1:2" x14ac:dyDescent="0.25">
      <c r="B35" s="1" t="s">
        <v>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4" workbookViewId="0">
      <selection activeCell="E39" sqref="E39"/>
    </sheetView>
  </sheetViews>
  <sheetFormatPr defaultRowHeight="15.75" x14ac:dyDescent="0.25"/>
  <cols>
    <col min="1" max="1" width="7" style="1" customWidth="1"/>
    <col min="2" max="2" width="44.7109375" style="1" customWidth="1"/>
    <col min="3" max="3" width="18.42578125" style="1" customWidth="1"/>
    <col min="4" max="7" width="9.140625" style="1"/>
    <col min="8" max="8" width="12.42578125" style="1" bestFit="1" customWidth="1"/>
    <col min="9" max="11" width="9.140625" style="1"/>
    <col min="12" max="12" width="11.140625" style="3" bestFit="1" customWidth="1"/>
    <col min="13" max="15" width="9.140625" style="1"/>
  </cols>
  <sheetData>
    <row r="1" spans="1:11" x14ac:dyDescent="0.25">
      <c r="A1" s="7" t="s">
        <v>0</v>
      </c>
      <c r="E1" s="3" t="s">
        <v>8</v>
      </c>
      <c r="J1" s="1" t="s">
        <v>10</v>
      </c>
    </row>
    <row r="2" spans="1:11" x14ac:dyDescent="0.25">
      <c r="A2" s="7" t="s">
        <v>1</v>
      </c>
      <c r="E2" s="2" t="s">
        <v>9</v>
      </c>
      <c r="G2" s="8" t="s">
        <v>55</v>
      </c>
      <c r="H2" s="8"/>
      <c r="J2" s="3"/>
    </row>
    <row r="4" spans="1:11" x14ac:dyDescent="0.25">
      <c r="A4" s="7" t="s">
        <v>2</v>
      </c>
    </row>
    <row r="5" spans="1:11" x14ac:dyDescent="0.25">
      <c r="A5" s="1" t="s">
        <v>4</v>
      </c>
      <c r="J5" s="1" t="s">
        <v>51</v>
      </c>
    </row>
    <row r="6" spans="1:11" x14ac:dyDescent="0.25">
      <c r="B6" s="1" t="s">
        <v>11</v>
      </c>
      <c r="C6" s="1" t="s">
        <v>13</v>
      </c>
      <c r="E6" s="20">
        <v>1</v>
      </c>
      <c r="F6" s="1" t="s">
        <v>12</v>
      </c>
    </row>
    <row r="7" spans="1:11" x14ac:dyDescent="0.25">
      <c r="C7" s="1" t="s">
        <v>14</v>
      </c>
      <c r="D7" s="1" t="s">
        <v>15</v>
      </c>
      <c r="E7" s="20">
        <v>1</v>
      </c>
      <c r="F7" s="1" t="s">
        <v>17</v>
      </c>
    </row>
    <row r="8" spans="1:11" x14ac:dyDescent="0.25">
      <c r="D8" s="1" t="s">
        <v>16</v>
      </c>
      <c r="E8" s="20">
        <v>1</v>
      </c>
      <c r="F8" s="1" t="s">
        <v>19</v>
      </c>
    </row>
    <row r="9" spans="1:11" x14ac:dyDescent="0.25">
      <c r="C9" s="1" t="s">
        <v>18</v>
      </c>
      <c r="G9" s="8">
        <f>+E6+E7/35+E8/5</f>
        <v>1.2285714285714284</v>
      </c>
      <c r="H9" s="3" t="s">
        <v>12</v>
      </c>
      <c r="J9" s="1" t="s">
        <v>49</v>
      </c>
      <c r="K9" s="3"/>
    </row>
    <row r="11" spans="1:11" x14ac:dyDescent="0.25">
      <c r="A11" s="7" t="s">
        <v>3</v>
      </c>
    </row>
    <row r="12" spans="1:11" x14ac:dyDescent="0.25">
      <c r="A12" s="1" t="s">
        <v>6</v>
      </c>
    </row>
    <row r="13" spans="1:11" x14ac:dyDescent="0.25">
      <c r="C13" s="1" t="s">
        <v>20</v>
      </c>
      <c r="E13" s="20">
        <v>1</v>
      </c>
      <c r="F13" s="1" t="s">
        <v>21</v>
      </c>
      <c r="G13" s="19">
        <f>IF(E13&lt;500,E13,500)</f>
        <v>1</v>
      </c>
      <c r="H13" s="3" t="s">
        <v>21</v>
      </c>
      <c r="J13" s="3" t="s">
        <v>60</v>
      </c>
    </row>
    <row r="14" spans="1:11" x14ac:dyDescent="0.25">
      <c r="C14" s="1" t="s">
        <v>22</v>
      </c>
      <c r="E14" s="24">
        <v>1</v>
      </c>
      <c r="F14" s="16"/>
      <c r="G14" s="17">
        <f>IF(E14&lt;0.333, E14, 0.3333)</f>
        <v>0.33329999999999999</v>
      </c>
      <c r="H14" s="3"/>
      <c r="J14" s="1" t="s">
        <v>52</v>
      </c>
      <c r="K14" s="3"/>
    </row>
    <row r="15" spans="1:11" x14ac:dyDescent="0.25">
      <c r="C15" s="1" t="s">
        <v>23</v>
      </c>
      <c r="G15" s="8">
        <f>+G13*G14</f>
        <v>0.33329999999999999</v>
      </c>
      <c r="H15" s="3" t="s">
        <v>21</v>
      </c>
      <c r="J15" s="3"/>
    </row>
    <row r="16" spans="1:11" x14ac:dyDescent="0.25">
      <c r="C16" s="1" t="s">
        <v>24</v>
      </c>
      <c r="E16" s="22" t="s">
        <v>76</v>
      </c>
      <c r="F16" s="1" t="s">
        <v>25</v>
      </c>
      <c r="G16" s="8">
        <f>IF(E16&lt;1,E16,1)</f>
        <v>1</v>
      </c>
      <c r="H16" s="1" t="s">
        <v>25</v>
      </c>
      <c r="J16" s="1" t="s">
        <v>61</v>
      </c>
    </row>
    <row r="17" spans="1:19" x14ac:dyDescent="0.25">
      <c r="C17" s="1" t="s">
        <v>47</v>
      </c>
      <c r="E17" s="20">
        <v>12</v>
      </c>
      <c r="G17" s="3"/>
      <c r="J17" s="1" t="s">
        <v>75</v>
      </c>
    </row>
    <row r="18" spans="1:19" x14ac:dyDescent="0.25">
      <c r="C18" s="1" t="s">
        <v>31</v>
      </c>
      <c r="G18" s="8">
        <f>IF(E17=12,K20,IF(E17=J21,K21,IF(E17=J22,K22)))</f>
        <v>2.5</v>
      </c>
      <c r="J18" s="8" t="s">
        <v>48</v>
      </c>
      <c r="K18" s="8"/>
      <c r="L18" s="8"/>
      <c r="M18" s="8"/>
      <c r="N18" s="8"/>
      <c r="O18" s="8"/>
      <c r="P18" s="9"/>
    </row>
    <row r="19" spans="1:19" x14ac:dyDescent="0.25">
      <c r="C19" s="1" t="s">
        <v>64</v>
      </c>
      <c r="E19" s="20">
        <v>1</v>
      </c>
      <c r="F19" s="1" t="s">
        <v>12</v>
      </c>
      <c r="G19" s="3"/>
      <c r="J19" s="1" t="s">
        <v>27</v>
      </c>
      <c r="K19" s="1" t="s">
        <v>28</v>
      </c>
    </row>
    <row r="20" spans="1:19" x14ac:dyDescent="0.25">
      <c r="C20" s="1" t="s">
        <v>30</v>
      </c>
      <c r="G20" s="10">
        <f>+G15*0.3048*G16*1840*G18*0.001*E19/0.159</f>
        <v>2.9390771320754716</v>
      </c>
      <c r="H20" s="1" t="s">
        <v>32</v>
      </c>
      <c r="J20" s="1">
        <v>12</v>
      </c>
      <c r="K20" s="1">
        <v>2.5</v>
      </c>
      <c r="M20" s="1" t="s">
        <v>53</v>
      </c>
    </row>
    <row r="21" spans="1:19" x14ac:dyDescent="0.25">
      <c r="J21" s="1">
        <v>36</v>
      </c>
      <c r="K21" s="1">
        <v>1.3</v>
      </c>
    </row>
    <row r="22" spans="1:19" x14ac:dyDescent="0.25">
      <c r="A22" s="15"/>
      <c r="B22" s="3"/>
      <c r="J22" s="1">
        <v>60</v>
      </c>
      <c r="K22" s="1">
        <v>0.63</v>
      </c>
    </row>
    <row r="23" spans="1:19" x14ac:dyDescent="0.25">
      <c r="A23" s="7" t="s">
        <v>5</v>
      </c>
      <c r="G23" s="3"/>
      <c r="J23" s="3"/>
      <c r="K23" s="3"/>
    </row>
    <row r="24" spans="1:19" x14ac:dyDescent="0.25">
      <c r="A24" s="1" t="s">
        <v>7</v>
      </c>
      <c r="G24" s="3"/>
      <c r="J24" s="3"/>
      <c r="K24" s="3"/>
    </row>
    <row r="25" spans="1:19" x14ac:dyDescent="0.25">
      <c r="C25" s="1" t="s">
        <v>20</v>
      </c>
      <c r="E25" s="20">
        <v>1</v>
      </c>
      <c r="F25" s="1" t="s">
        <v>21</v>
      </c>
      <c r="G25" s="8">
        <f>IF(E25&lt;500,E25,500)</f>
        <v>1</v>
      </c>
      <c r="H25" s="1" t="s">
        <v>21</v>
      </c>
      <c r="J25" s="3" t="s">
        <v>60</v>
      </c>
      <c r="K25" s="3"/>
    </row>
    <row r="26" spans="1:19" x14ac:dyDescent="0.25">
      <c r="C26" s="1" t="s">
        <v>22</v>
      </c>
      <c r="E26" s="23">
        <f>1/3</f>
        <v>0.33333333333333331</v>
      </c>
      <c r="F26" s="16"/>
      <c r="G26" s="17">
        <f>IF(E26&lt;0.333, E26, 0.3333)</f>
        <v>0.33329999999999999</v>
      </c>
      <c r="J26" s="1" t="s">
        <v>52</v>
      </c>
      <c r="K26" s="3"/>
    </row>
    <row r="27" spans="1:19" x14ac:dyDescent="0.25">
      <c r="C27" s="1" t="s">
        <v>37</v>
      </c>
      <c r="G27" s="10">
        <f>+(G25*G26)^2.1635*0.3193</f>
        <v>2.9638288396957733E-2</v>
      </c>
      <c r="H27" s="1" t="s">
        <v>33</v>
      </c>
      <c r="J27" s="1" t="s">
        <v>57</v>
      </c>
    </row>
    <row r="28" spans="1:19" x14ac:dyDescent="0.25">
      <c r="C28" s="1" t="s">
        <v>34</v>
      </c>
      <c r="G28" s="10">
        <f>+G27*0.3048^2*0.003/0.159*60</f>
        <v>3.1171551990272833E-3</v>
      </c>
      <c r="H28" s="1" t="s">
        <v>35</v>
      </c>
      <c r="J28" s="1" t="s">
        <v>58</v>
      </c>
    </row>
    <row r="29" spans="1:19" x14ac:dyDescent="0.25">
      <c r="C29" s="1" t="s">
        <v>36</v>
      </c>
      <c r="G29" s="13">
        <f>+G20/G28</f>
        <v>942.87160709630962</v>
      </c>
      <c r="H29" s="1" t="s">
        <v>12</v>
      </c>
    </row>
    <row r="32" spans="1:19" x14ac:dyDescent="0.25">
      <c r="A32" s="7" t="s">
        <v>59</v>
      </c>
      <c r="L32" s="1"/>
      <c r="N32" s="3"/>
      <c r="O32" s="3"/>
      <c r="P32" s="3"/>
      <c r="Q32" s="1"/>
      <c r="R32" s="1"/>
      <c r="S32" s="1"/>
    </row>
    <row r="33" spans="1:19" x14ac:dyDescent="0.25">
      <c r="A33" s="1" t="s">
        <v>73</v>
      </c>
      <c r="L33" s="1"/>
      <c r="P33" s="3"/>
      <c r="Q33" s="1"/>
      <c r="R33" s="1"/>
      <c r="S33" s="1"/>
    </row>
    <row r="34" spans="1:19" x14ac:dyDescent="0.25">
      <c r="B34" s="1" t="s">
        <v>63</v>
      </c>
      <c r="L34" s="1"/>
      <c r="P34" s="3"/>
      <c r="Q34" s="1"/>
      <c r="R34" s="1"/>
      <c r="S34" s="1"/>
    </row>
    <row r="35" spans="1:19" x14ac:dyDescent="0.25">
      <c r="B35" s="1" t="s">
        <v>62</v>
      </c>
      <c r="L35" s="1"/>
      <c r="P35" s="3"/>
      <c r="Q35" s="1"/>
      <c r="R35" s="1"/>
      <c r="S35" s="1"/>
    </row>
    <row r="36" spans="1:19" x14ac:dyDescent="0.25">
      <c r="C36" s="1" t="s">
        <v>29</v>
      </c>
      <c r="E36" s="20">
        <v>1</v>
      </c>
      <c r="F36" s="1" t="s">
        <v>12</v>
      </c>
      <c r="H36" s="8">
        <f>+E36</f>
        <v>1</v>
      </c>
      <c r="I36" s="1" t="s">
        <v>12</v>
      </c>
      <c r="K36" s="1" t="s">
        <v>74</v>
      </c>
      <c r="L36" s="1"/>
      <c r="P36" s="3"/>
      <c r="Q36" s="1"/>
      <c r="R36" s="1"/>
      <c r="S36" s="1"/>
    </row>
    <row r="37" spans="1:19" x14ac:dyDescent="0.25">
      <c r="C37" s="1" t="s">
        <v>64</v>
      </c>
      <c r="H37" s="8">
        <f>+E19</f>
        <v>1</v>
      </c>
      <c r="I37" s="1" t="s">
        <v>12</v>
      </c>
      <c r="L37" s="1"/>
      <c r="P37" s="3"/>
      <c r="Q37" s="1"/>
      <c r="R37" s="1"/>
      <c r="S37" s="1"/>
    </row>
    <row r="38" spans="1:19" x14ac:dyDescent="0.25">
      <c r="C38" s="1" t="s">
        <v>68</v>
      </c>
      <c r="E38" s="20">
        <v>1</v>
      </c>
      <c r="F38" s="1" t="s">
        <v>66</v>
      </c>
      <c r="H38" s="8">
        <f>+E38</f>
        <v>1</v>
      </c>
      <c r="I38" s="1" t="s">
        <v>66</v>
      </c>
      <c r="K38" s="1" t="s">
        <v>67</v>
      </c>
      <c r="L38" s="1"/>
      <c r="P38" s="3"/>
      <c r="Q38" s="1"/>
      <c r="R38" s="1"/>
      <c r="S38" s="1"/>
    </row>
    <row r="39" spans="1:19" x14ac:dyDescent="0.25">
      <c r="C39" s="1" t="s">
        <v>65</v>
      </c>
      <c r="H39" s="8">
        <f>+H38/1</f>
        <v>1</v>
      </c>
      <c r="I39" s="1" t="s">
        <v>12</v>
      </c>
      <c r="K39" s="1" t="s">
        <v>69</v>
      </c>
      <c r="L39" s="1"/>
      <c r="P39" s="3"/>
      <c r="Q39" s="1"/>
      <c r="R39" s="1"/>
      <c r="S39" s="1"/>
    </row>
    <row r="40" spans="1:19" x14ac:dyDescent="0.25">
      <c r="C40" s="1" t="s">
        <v>36</v>
      </c>
      <c r="H40" s="17">
        <f>+G29</f>
        <v>942.87160709630962</v>
      </c>
      <c r="I40" s="1" t="s">
        <v>12</v>
      </c>
      <c r="L40" s="1"/>
      <c r="N40"/>
      <c r="O40"/>
    </row>
    <row r="41" spans="1:19" x14ac:dyDescent="0.25">
      <c r="C41" s="1" t="s">
        <v>70</v>
      </c>
      <c r="H41" s="17">
        <f>+H37+H39+H40</f>
        <v>944.87160709630962</v>
      </c>
      <c r="I41" s="1" t="s">
        <v>12</v>
      </c>
      <c r="K41" s="1" t="s">
        <v>72</v>
      </c>
      <c r="L41" s="1"/>
      <c r="N41"/>
      <c r="O41"/>
    </row>
    <row r="42" spans="1:19" x14ac:dyDescent="0.25">
      <c r="L42" s="1"/>
      <c r="N42"/>
      <c r="O42"/>
    </row>
    <row r="43" spans="1:19" x14ac:dyDescent="0.25">
      <c r="C43" s="1" t="s">
        <v>71</v>
      </c>
      <c r="H43" s="1" t="str">
        <f>IF(H41&lt;H36,"Success: your collection time plus offset time plus burn time fit within your stated operational period.","You have exceeded your stated operational period: adjust collection time to produce an achievable burn time.")</f>
        <v>You have exceeded your stated operational period: adjust collection time to produce an achievable burn time.</v>
      </c>
      <c r="L43" s="1"/>
      <c r="N43"/>
      <c r="O43"/>
    </row>
  </sheetData>
  <sheetProtection password="C95D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E17">
      <formula1>$J$20:$J$22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E33" sqref="E33"/>
    </sheetView>
  </sheetViews>
  <sheetFormatPr defaultRowHeight="15.75" x14ac:dyDescent="0.25"/>
  <cols>
    <col min="1" max="1" width="7" style="1" customWidth="1"/>
    <col min="2" max="2" width="44.7109375" style="1" customWidth="1"/>
    <col min="3" max="3" width="18.42578125" style="1" customWidth="1"/>
    <col min="4" max="4" width="9.140625" style="1"/>
    <col min="5" max="5" width="14.5703125" style="1" customWidth="1"/>
    <col min="6" max="6" width="8.28515625" style="1" customWidth="1"/>
    <col min="7" max="13" width="9.140625" style="1"/>
  </cols>
  <sheetData>
    <row r="1" spans="1:19" x14ac:dyDescent="0.25">
      <c r="A1" s="7" t="s">
        <v>0</v>
      </c>
      <c r="E1" s="3" t="s">
        <v>8</v>
      </c>
      <c r="F1" s="3"/>
      <c r="K1" s="1" t="s">
        <v>10</v>
      </c>
      <c r="N1" s="1"/>
      <c r="O1" s="1"/>
      <c r="P1" s="3"/>
      <c r="Q1" s="1"/>
      <c r="R1" s="1"/>
      <c r="S1" s="1"/>
    </row>
    <row r="2" spans="1:19" x14ac:dyDescent="0.25">
      <c r="A2" s="7" t="s">
        <v>50</v>
      </c>
      <c r="E2" s="2" t="s">
        <v>9</v>
      </c>
      <c r="F2" s="3"/>
      <c r="H2" s="8" t="s">
        <v>55</v>
      </c>
      <c r="I2" s="8"/>
      <c r="N2" s="3"/>
      <c r="O2" s="1"/>
      <c r="P2" s="3"/>
      <c r="Q2" s="1"/>
      <c r="R2" s="1"/>
      <c r="S2" s="1"/>
    </row>
    <row r="3" spans="1:19" x14ac:dyDescent="0.25">
      <c r="N3" s="1"/>
      <c r="O3" s="1"/>
      <c r="P3" s="3"/>
      <c r="Q3" s="1"/>
      <c r="R3" s="1"/>
      <c r="S3" s="1"/>
    </row>
    <row r="4" spans="1:19" x14ac:dyDescent="0.25">
      <c r="A4" s="7" t="s">
        <v>39</v>
      </c>
      <c r="N4" s="1"/>
      <c r="O4" s="1"/>
      <c r="P4" s="3"/>
      <c r="Q4" s="1"/>
      <c r="R4" s="1"/>
      <c r="S4" s="1"/>
    </row>
    <row r="5" spans="1:19" x14ac:dyDescent="0.25">
      <c r="N5" s="1"/>
      <c r="O5" s="1"/>
      <c r="P5" s="3"/>
      <c r="Q5" s="1"/>
      <c r="R5" s="1"/>
      <c r="S5" s="1"/>
    </row>
    <row r="6" spans="1:19" x14ac:dyDescent="0.25">
      <c r="A6" s="7" t="s">
        <v>3</v>
      </c>
      <c r="N6" s="1"/>
      <c r="O6" s="1"/>
      <c r="P6" s="3"/>
      <c r="Q6" s="1"/>
      <c r="R6" s="1"/>
      <c r="S6" s="1"/>
    </row>
    <row r="7" spans="1:19" x14ac:dyDescent="0.25">
      <c r="A7" s="1" t="s">
        <v>6</v>
      </c>
      <c r="N7" s="1"/>
      <c r="O7" s="1"/>
      <c r="P7" s="3"/>
      <c r="Q7" s="1"/>
      <c r="R7" s="1"/>
      <c r="S7" s="1"/>
    </row>
    <row r="8" spans="1:19" x14ac:dyDescent="0.25">
      <c r="C8" s="1" t="s">
        <v>20</v>
      </c>
      <c r="E8" s="20" t="s">
        <v>76</v>
      </c>
      <c r="F8" s="1" t="s">
        <v>21</v>
      </c>
      <c r="H8" s="18">
        <f>IF(E8&lt;500,E8,500)</f>
        <v>500</v>
      </c>
      <c r="I8" s="1" t="s">
        <v>21</v>
      </c>
      <c r="K8" s="3" t="s">
        <v>60</v>
      </c>
      <c r="N8" s="1"/>
      <c r="O8" s="1"/>
      <c r="P8" s="3"/>
      <c r="Q8" s="1"/>
      <c r="R8" s="1"/>
      <c r="S8" s="1"/>
    </row>
    <row r="9" spans="1:19" x14ac:dyDescent="0.25">
      <c r="C9" s="1" t="s">
        <v>22</v>
      </c>
      <c r="E9" s="21" t="s">
        <v>76</v>
      </c>
      <c r="H9" s="11">
        <f>IF(E9&lt;0.333,E9,0.333)</f>
        <v>0.33300000000000002</v>
      </c>
      <c r="K9" s="1" t="s">
        <v>52</v>
      </c>
      <c r="N9" s="1"/>
      <c r="O9" s="3"/>
      <c r="P9" s="3"/>
      <c r="Q9" s="1"/>
      <c r="R9" s="1"/>
      <c r="S9" s="1"/>
    </row>
    <row r="10" spans="1:19" x14ac:dyDescent="0.25">
      <c r="C10" s="1" t="s">
        <v>23</v>
      </c>
      <c r="E10" s="4"/>
      <c r="F10" s="3"/>
      <c r="H10" s="11">
        <f>+H8*H9</f>
        <v>166.5</v>
      </c>
      <c r="I10" s="1" t="s">
        <v>21</v>
      </c>
      <c r="N10" s="1"/>
      <c r="O10" s="1"/>
      <c r="P10" s="3"/>
      <c r="Q10" s="1"/>
      <c r="R10" s="1"/>
      <c r="S10" s="1"/>
    </row>
    <row r="11" spans="1:19" x14ac:dyDescent="0.25">
      <c r="C11" s="1" t="s">
        <v>24</v>
      </c>
      <c r="E11" s="22" t="s">
        <v>76</v>
      </c>
      <c r="F11" s="1" t="s">
        <v>25</v>
      </c>
      <c r="H11" s="8">
        <f>IF(E11&lt;1,E11,1)</f>
        <v>1</v>
      </c>
      <c r="I11" s="1" t="s">
        <v>25</v>
      </c>
      <c r="K11" s="1" t="s">
        <v>69</v>
      </c>
      <c r="N11" s="1"/>
      <c r="O11" s="1"/>
      <c r="P11" s="3"/>
      <c r="Q11" s="1"/>
      <c r="R11" s="1"/>
      <c r="S11" s="1"/>
    </row>
    <row r="12" spans="1:19" x14ac:dyDescent="0.25">
      <c r="C12" s="1" t="s">
        <v>31</v>
      </c>
      <c r="E12" s="3"/>
      <c r="H12" s="8">
        <v>0.1</v>
      </c>
      <c r="I12" s="1" t="s">
        <v>28</v>
      </c>
      <c r="K12" s="1" t="s">
        <v>54</v>
      </c>
      <c r="N12" s="1"/>
      <c r="O12" s="1"/>
      <c r="P12" s="3"/>
      <c r="Q12" s="1"/>
      <c r="R12" s="1"/>
      <c r="S12" s="1"/>
    </row>
    <row r="13" spans="1:19" x14ac:dyDescent="0.25">
      <c r="C13" s="1" t="s">
        <v>64</v>
      </c>
      <c r="E13" s="20">
        <v>1</v>
      </c>
      <c r="F13" s="1" t="s">
        <v>12</v>
      </c>
      <c r="H13" s="8">
        <f>+E13</f>
        <v>1</v>
      </c>
      <c r="I13" s="1" t="s">
        <v>12</v>
      </c>
      <c r="O13" s="1"/>
      <c r="P13" s="3"/>
      <c r="Q13" s="1"/>
      <c r="R13" s="1"/>
      <c r="S13" s="1"/>
    </row>
    <row r="14" spans="1:19" x14ac:dyDescent="0.25">
      <c r="C14" s="1" t="s">
        <v>30</v>
      </c>
      <c r="E14" s="4"/>
      <c r="H14" s="13">
        <f>+H10*0.3048*H11*1840*H12*0.001/0.159*E13</f>
        <v>58.728633962264155</v>
      </c>
      <c r="I14" s="1" t="s">
        <v>32</v>
      </c>
      <c r="K14" s="1" t="s">
        <v>53</v>
      </c>
      <c r="O14" s="3"/>
      <c r="P14" s="3"/>
      <c r="Q14" s="1"/>
      <c r="R14" s="1"/>
      <c r="S14" s="1"/>
    </row>
    <row r="15" spans="1:19" x14ac:dyDescent="0.25">
      <c r="N15" s="3"/>
      <c r="O15" s="1"/>
      <c r="P15" s="3"/>
      <c r="Q15" s="1"/>
      <c r="R15" s="1"/>
      <c r="S15" s="1"/>
    </row>
    <row r="16" spans="1:19" x14ac:dyDescent="0.25">
      <c r="A16" s="15"/>
      <c r="B16" s="3"/>
      <c r="O16" s="1"/>
      <c r="P16" s="3"/>
      <c r="Q16" s="1"/>
      <c r="R16" s="1"/>
      <c r="S16" s="1"/>
    </row>
    <row r="17" spans="1:21" x14ac:dyDescent="0.25">
      <c r="A17" s="7" t="s">
        <v>5</v>
      </c>
      <c r="G17" s="3"/>
      <c r="J17" s="3"/>
      <c r="K17" s="3"/>
      <c r="L17" s="3"/>
      <c r="N17" s="1"/>
      <c r="O17" s="1"/>
      <c r="R17" s="1"/>
      <c r="S17" s="1"/>
    </row>
    <row r="18" spans="1:21" x14ac:dyDescent="0.25">
      <c r="A18" s="1" t="s">
        <v>7</v>
      </c>
      <c r="G18" s="3"/>
      <c r="J18" s="3"/>
      <c r="K18" s="3"/>
      <c r="L18" s="3"/>
      <c r="N18" s="1"/>
      <c r="O18" s="1"/>
      <c r="R18" s="3"/>
      <c r="S18" s="3"/>
      <c r="T18" s="12"/>
      <c r="U18" s="12"/>
    </row>
    <row r="19" spans="1:21" x14ac:dyDescent="0.25">
      <c r="C19" s="1" t="s">
        <v>20</v>
      </c>
      <c r="E19" s="20" t="s">
        <v>76</v>
      </c>
      <c r="F19" s="1" t="s">
        <v>21</v>
      </c>
      <c r="H19" s="8">
        <f>IF(E19&lt;500,E19,500)</f>
        <v>500</v>
      </c>
      <c r="I19" s="1" t="s">
        <v>21</v>
      </c>
      <c r="K19" s="3"/>
      <c r="L19" s="3"/>
      <c r="N19" s="1"/>
      <c r="O19" s="1"/>
      <c r="R19" s="3"/>
      <c r="S19" s="3"/>
      <c r="T19" s="12"/>
      <c r="U19" s="12"/>
    </row>
    <row r="20" spans="1:21" x14ac:dyDescent="0.25">
      <c r="C20" s="1" t="s">
        <v>22</v>
      </c>
      <c r="E20" s="23" t="s">
        <v>76</v>
      </c>
      <c r="H20" s="17">
        <f>IF(E20&lt;0.333, E20, 0.3333)</f>
        <v>0.33329999999999999</v>
      </c>
      <c r="K20" s="3"/>
      <c r="L20" s="3"/>
      <c r="N20" s="1"/>
      <c r="O20" s="1"/>
      <c r="R20" s="3"/>
      <c r="S20" s="3"/>
      <c r="T20" s="12"/>
      <c r="U20" s="12"/>
    </row>
    <row r="21" spans="1:21" x14ac:dyDescent="0.25">
      <c r="C21" s="1" t="s">
        <v>37</v>
      </c>
      <c r="H21" s="10">
        <f>+(H19*H20)^2.1635*0.3193</f>
        <v>20467.9677506109</v>
      </c>
      <c r="I21" s="1" t="s">
        <v>33</v>
      </c>
      <c r="K21" s="1" t="s">
        <v>57</v>
      </c>
      <c r="L21" s="3"/>
      <c r="N21" s="1"/>
      <c r="O21" s="1"/>
      <c r="R21" s="3"/>
      <c r="S21" s="3"/>
      <c r="T21" s="12"/>
      <c r="U21" s="12"/>
    </row>
    <row r="22" spans="1:21" x14ac:dyDescent="0.25">
      <c r="C22" s="1" t="s">
        <v>34</v>
      </c>
      <c r="H22" s="10">
        <f>+H21*0.3048^2*0.003/0.159*60</f>
        <v>2152.6827471551487</v>
      </c>
      <c r="I22" s="1" t="s">
        <v>35</v>
      </c>
      <c r="K22" s="1" t="s">
        <v>58</v>
      </c>
      <c r="L22" s="3"/>
      <c r="N22" s="1"/>
      <c r="O22" s="1"/>
      <c r="R22" s="3"/>
      <c r="S22" s="3"/>
      <c r="T22" s="12"/>
      <c r="U22" s="12"/>
    </row>
    <row r="23" spans="1:21" x14ac:dyDescent="0.25">
      <c r="C23" s="1" t="s">
        <v>36</v>
      </c>
      <c r="H23" s="17">
        <f>+H14/H22</f>
        <v>2.7281602010271255E-2</v>
      </c>
      <c r="I23" s="1" t="s">
        <v>12</v>
      </c>
      <c r="L23" s="3"/>
      <c r="N23" s="1"/>
      <c r="O23" s="1"/>
      <c r="R23" s="1"/>
      <c r="S23" s="1"/>
    </row>
    <row r="24" spans="1:21" x14ac:dyDescent="0.25">
      <c r="N24" s="3"/>
      <c r="O24" s="3"/>
      <c r="P24" s="3"/>
      <c r="Q24" s="1"/>
      <c r="R24" s="1"/>
      <c r="S24" s="1"/>
    </row>
    <row r="25" spans="1:21" x14ac:dyDescent="0.25">
      <c r="N25" s="3"/>
      <c r="O25" s="3"/>
      <c r="P25" s="3"/>
      <c r="Q25" s="1"/>
      <c r="R25" s="1"/>
      <c r="S25" s="1"/>
    </row>
    <row r="26" spans="1:21" x14ac:dyDescent="0.25">
      <c r="A26" s="7" t="s">
        <v>59</v>
      </c>
      <c r="N26" s="3"/>
      <c r="O26" s="3"/>
      <c r="P26" s="3"/>
      <c r="Q26" s="1"/>
      <c r="R26" s="1"/>
      <c r="S26" s="1"/>
    </row>
    <row r="27" spans="1:21" x14ac:dyDescent="0.25">
      <c r="A27" s="1" t="s">
        <v>73</v>
      </c>
      <c r="N27" s="3"/>
      <c r="O27" s="3"/>
      <c r="P27" s="3"/>
      <c r="Q27" s="1"/>
      <c r="R27" s="1"/>
      <c r="S27" s="1"/>
    </row>
    <row r="28" spans="1:21" x14ac:dyDescent="0.25">
      <c r="B28" s="1" t="s">
        <v>63</v>
      </c>
      <c r="N28" s="3"/>
      <c r="O28" s="3"/>
      <c r="P28" s="3"/>
      <c r="Q28" s="1"/>
      <c r="R28" s="1"/>
      <c r="S28" s="1"/>
    </row>
    <row r="29" spans="1:21" x14ac:dyDescent="0.25">
      <c r="B29" s="1" t="s">
        <v>62</v>
      </c>
      <c r="N29" s="1"/>
      <c r="O29" s="1"/>
      <c r="P29" s="3"/>
      <c r="Q29" s="1"/>
      <c r="R29" s="1"/>
      <c r="S29" s="1"/>
    </row>
    <row r="30" spans="1:21" x14ac:dyDescent="0.25">
      <c r="C30" s="1" t="s">
        <v>29</v>
      </c>
      <c r="E30" s="20">
        <v>1</v>
      </c>
      <c r="F30" s="1" t="s">
        <v>12</v>
      </c>
      <c r="H30" s="8">
        <f>+E30</f>
        <v>1</v>
      </c>
      <c r="I30" s="1" t="s">
        <v>12</v>
      </c>
      <c r="K30" s="1" t="s">
        <v>74</v>
      </c>
      <c r="N30" s="1"/>
      <c r="O30" s="1"/>
      <c r="P30" s="3"/>
      <c r="Q30" s="1"/>
      <c r="R30" s="1"/>
      <c r="S30" s="1"/>
    </row>
    <row r="31" spans="1:21" x14ac:dyDescent="0.25">
      <c r="C31" s="1" t="s">
        <v>64</v>
      </c>
      <c r="H31" s="8">
        <f>+H13</f>
        <v>1</v>
      </c>
      <c r="I31" s="1" t="s">
        <v>12</v>
      </c>
      <c r="N31" s="1"/>
      <c r="O31" s="1"/>
      <c r="P31" s="3"/>
      <c r="Q31" s="1"/>
      <c r="R31" s="1"/>
      <c r="S31" s="1"/>
    </row>
    <row r="32" spans="1:21" x14ac:dyDescent="0.25">
      <c r="C32" s="1" t="s">
        <v>68</v>
      </c>
      <c r="E32" s="20">
        <v>1</v>
      </c>
      <c r="F32" s="1" t="s">
        <v>66</v>
      </c>
      <c r="H32" s="8">
        <f>+E32</f>
        <v>1</v>
      </c>
      <c r="I32" s="1" t="s">
        <v>66</v>
      </c>
      <c r="K32" s="1" t="s">
        <v>67</v>
      </c>
      <c r="N32" s="1"/>
      <c r="O32" s="1"/>
      <c r="P32" s="3"/>
      <c r="Q32" s="1"/>
      <c r="R32" s="1"/>
      <c r="S32" s="1"/>
    </row>
    <row r="33" spans="3:19" x14ac:dyDescent="0.25">
      <c r="C33" s="1" t="s">
        <v>65</v>
      </c>
      <c r="H33" s="8">
        <f>+H32/1</f>
        <v>1</v>
      </c>
      <c r="I33" s="1" t="s">
        <v>12</v>
      </c>
      <c r="K33" s="1" t="s">
        <v>69</v>
      </c>
      <c r="N33" s="1"/>
      <c r="O33" s="1"/>
      <c r="P33" s="3"/>
      <c r="Q33" s="1"/>
      <c r="R33" s="1"/>
      <c r="S33" s="1"/>
    </row>
    <row r="34" spans="3:19" x14ac:dyDescent="0.25">
      <c r="C34" s="1" t="s">
        <v>36</v>
      </c>
      <c r="H34" s="17">
        <f>+H23</f>
        <v>2.7281602010271255E-2</v>
      </c>
      <c r="I34" s="1" t="s">
        <v>12</v>
      </c>
    </row>
    <row r="35" spans="3:19" x14ac:dyDescent="0.25">
      <c r="C35" s="1" t="s">
        <v>70</v>
      </c>
      <c r="H35" s="17">
        <f>+H31+H33+H34</f>
        <v>2.0272816020102713</v>
      </c>
      <c r="I35" s="1" t="s">
        <v>12</v>
      </c>
      <c r="K35" s="1" t="s">
        <v>72</v>
      </c>
    </row>
    <row r="37" spans="3:19" x14ac:dyDescent="0.25">
      <c r="C37" s="1" t="s">
        <v>71</v>
      </c>
      <c r="H37" s="1" t="str">
        <f>IF(H35&lt;H30,"Success: your collection time plus offset time plus burn time fit within your stated operational period.","You have exceeded your stated operational period: adjust collection time to produce an achievable burn time.")</f>
        <v>You have exceeded your stated operational period: adjust collection time to produce an achievable burn time.</v>
      </c>
    </row>
  </sheetData>
  <sheetProtection password="C95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BatchSpills</vt:lpstr>
      <vt:lpstr>BlowoutSpills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Potter</dc:creator>
  <cp:lastModifiedBy>Stone, Karen N</cp:lastModifiedBy>
  <dcterms:created xsi:type="dcterms:W3CDTF">2013-01-06T17:18:18Z</dcterms:created>
  <dcterms:modified xsi:type="dcterms:W3CDTF">2016-05-25T13:12:23Z</dcterms:modified>
</cp:coreProperties>
</file>